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15150" windowHeight="7545"/>
  </bookViews>
  <sheets>
    <sheet name="CH Robinson" sheetId="1" r:id="rId1"/>
    <sheet name="Rotra" sheetId="5" r:id="rId2"/>
    <sheet name="OLD Rotra" sheetId="2" state="hidden" r:id="rId3"/>
  </sheets>
  <definedNames>
    <definedName name="_xlnm.Print_Area" localSheetId="0">'CH Robinson'!$A$1:$K$58</definedName>
    <definedName name="_xlnm.Print_Area" localSheetId="2">'OLD Rotra'!$A$1:$K$82</definedName>
  </definedNames>
  <calcPr calcId="145621"/>
</workbook>
</file>

<file path=xl/calcChain.xml><?xml version="1.0" encoding="utf-8"?>
<calcChain xmlns="http://schemas.openxmlformats.org/spreadsheetml/2006/main">
  <c r="K53" i="1" l="1"/>
  <c r="H50" i="1"/>
  <c r="H12" i="1"/>
  <c r="K15" i="1" s="1"/>
  <c r="G27" i="5"/>
  <c r="C6" i="5" s="1"/>
  <c r="D6" i="5" s="1"/>
  <c r="D14" i="5"/>
  <c r="D15" i="5" s="1"/>
  <c r="D8" i="5"/>
  <c r="D5" i="5"/>
  <c r="D18" i="2"/>
  <c r="D48" i="2" s="1"/>
  <c r="D56" i="1"/>
  <c r="K103" i="2"/>
  <c r="I103" i="2"/>
  <c r="D103" i="2"/>
  <c r="B103" i="2"/>
  <c r="K102" i="2"/>
  <c r="I102" i="2"/>
  <c r="D102" i="2"/>
  <c r="B102" i="2"/>
  <c r="I101" i="2"/>
  <c r="B101" i="2"/>
  <c r="I100" i="2"/>
  <c r="B100" i="2"/>
  <c r="K99" i="2"/>
  <c r="I99" i="2"/>
  <c r="D99" i="2"/>
  <c r="B99" i="2"/>
  <c r="I97" i="2"/>
  <c r="B97" i="2"/>
  <c r="I96" i="2"/>
  <c r="B96" i="2"/>
  <c r="I93" i="2"/>
  <c r="B93" i="2"/>
  <c r="J92" i="2"/>
  <c r="K92" i="2" s="1"/>
  <c r="I92" i="2"/>
  <c r="C92" i="2"/>
  <c r="D92" i="2" s="1"/>
  <c r="B92" i="2"/>
  <c r="J90" i="2"/>
  <c r="K90" i="2" s="1"/>
  <c r="I90" i="2"/>
  <c r="C90" i="2"/>
  <c r="D90" i="2" s="1"/>
  <c r="B90" i="2"/>
  <c r="I89" i="2"/>
  <c r="B89" i="2"/>
  <c r="J87" i="2"/>
  <c r="K87" i="2" s="1"/>
  <c r="I87" i="2"/>
  <c r="C87" i="2"/>
  <c r="D87" i="2" s="1"/>
  <c r="B87" i="2"/>
  <c r="K77" i="2"/>
  <c r="I77" i="2"/>
  <c r="D77" i="2"/>
  <c r="B77" i="2"/>
  <c r="K76" i="2"/>
  <c r="I76" i="2"/>
  <c r="D76" i="2"/>
  <c r="B76" i="2"/>
  <c r="I75" i="2"/>
  <c r="B75" i="2"/>
  <c r="I74" i="2"/>
  <c r="B74" i="2"/>
  <c r="K73" i="2"/>
  <c r="I73" i="2"/>
  <c r="D73" i="2"/>
  <c r="B73" i="2"/>
  <c r="I71" i="2"/>
  <c r="B71" i="2"/>
  <c r="I70" i="2"/>
  <c r="B70" i="2"/>
  <c r="I67" i="2"/>
  <c r="B67" i="2"/>
  <c r="J66" i="2"/>
  <c r="K66" i="2" s="1"/>
  <c r="I66" i="2"/>
  <c r="C66" i="2"/>
  <c r="D66" i="2" s="1"/>
  <c r="B66" i="2"/>
  <c r="J64" i="2"/>
  <c r="K64" i="2" s="1"/>
  <c r="I64" i="2"/>
  <c r="C64" i="2"/>
  <c r="D64" i="2" s="1"/>
  <c r="B64" i="2"/>
  <c r="I63" i="2"/>
  <c r="B63" i="2"/>
  <c r="J61" i="2"/>
  <c r="K61" i="2" s="1"/>
  <c r="I61" i="2"/>
  <c r="C61" i="2"/>
  <c r="D61" i="2" s="1"/>
  <c r="B61" i="2"/>
  <c r="K51" i="2"/>
  <c r="I51" i="2"/>
  <c r="D51" i="2"/>
  <c r="B51" i="2"/>
  <c r="K50" i="2"/>
  <c r="I50" i="2"/>
  <c r="D50" i="2"/>
  <c r="B50" i="2"/>
  <c r="I49" i="2"/>
  <c r="B49" i="2"/>
  <c r="I48" i="2"/>
  <c r="B48" i="2"/>
  <c r="K47" i="2"/>
  <c r="I47" i="2"/>
  <c r="D47" i="2"/>
  <c r="B47" i="2"/>
  <c r="I45" i="2"/>
  <c r="B45" i="2"/>
  <c r="I44" i="2"/>
  <c r="B44" i="2"/>
  <c r="I41" i="2"/>
  <c r="B41" i="2"/>
  <c r="J40" i="2"/>
  <c r="K40" i="2" s="1"/>
  <c r="I40" i="2"/>
  <c r="C40" i="2"/>
  <c r="D40" i="2" s="1"/>
  <c r="B40" i="2"/>
  <c r="J38" i="2"/>
  <c r="K38" i="2" s="1"/>
  <c r="I38" i="2"/>
  <c r="C38" i="2"/>
  <c r="D38" i="2" s="1"/>
  <c r="B38" i="2"/>
  <c r="I37" i="2"/>
  <c r="B37" i="2"/>
  <c r="J35" i="2"/>
  <c r="K35" i="2" s="1"/>
  <c r="I35" i="2"/>
  <c r="C35" i="2"/>
  <c r="D35" i="2" s="1"/>
  <c r="B35" i="2"/>
  <c r="G30" i="2"/>
  <c r="C85" i="2" s="1"/>
  <c r="D10" i="2"/>
  <c r="D8" i="2"/>
  <c r="D5" i="2"/>
  <c r="B48" i="1"/>
  <c r="E53" i="1" s="1"/>
  <c r="B29" i="1"/>
  <c r="B10" i="1"/>
  <c r="E15" i="1" s="1"/>
  <c r="J18" i="1"/>
  <c r="J56" i="1"/>
  <c r="D37" i="1"/>
  <c r="D18" i="1"/>
  <c r="D100" i="2"/>
  <c r="C13" i="2" l="1"/>
  <c r="D13" i="2" s="1"/>
  <c r="B13" i="2"/>
  <c r="D19" i="2"/>
  <c r="J43" i="5"/>
  <c r="C43" i="5"/>
  <c r="D43" i="5" s="1"/>
  <c r="J30" i="5"/>
  <c r="K30" i="5" s="1"/>
  <c r="G22" i="5"/>
  <c r="C30" i="5"/>
  <c r="C11" i="5"/>
  <c r="C10" i="5"/>
  <c r="D10" i="5" s="1"/>
  <c r="C7" i="5"/>
  <c r="D7" i="5" s="1"/>
  <c r="K45" i="5" s="1"/>
  <c r="B22" i="5"/>
  <c r="C95" i="2"/>
  <c r="C88" i="2"/>
  <c r="C59" i="2"/>
  <c r="D59" i="2" s="1"/>
  <c r="J59" i="2"/>
  <c r="K59" i="2" s="1"/>
  <c r="B25" i="2"/>
  <c r="C14" i="2" s="1"/>
  <c r="J33" i="2"/>
  <c r="C33" i="2"/>
  <c r="J85" i="2"/>
  <c r="K85" i="2" s="1"/>
  <c r="K100" i="2"/>
  <c r="K48" i="2"/>
  <c r="D74" i="2"/>
  <c r="K74" i="2"/>
  <c r="K75" i="2"/>
  <c r="K33" i="2"/>
  <c r="C7" i="2"/>
  <c r="D85" i="2"/>
  <c r="E34" i="1"/>
  <c r="F22" i="5" l="1"/>
  <c r="D19" i="5" s="1"/>
  <c r="D20" i="5" s="1"/>
  <c r="D32" i="5"/>
  <c r="D45" i="5"/>
  <c r="K32" i="5"/>
  <c r="D11" i="5"/>
  <c r="D34" i="5" s="1"/>
  <c r="D30" i="5"/>
  <c r="K43" i="5"/>
  <c r="D75" i="2"/>
  <c r="D78" i="2" s="1"/>
  <c r="K78" i="2"/>
  <c r="J36" i="2"/>
  <c r="J43" i="2"/>
  <c r="D33" i="2"/>
  <c r="D43" i="2" s="1"/>
  <c r="C36" i="2"/>
  <c r="D36" i="2" s="1"/>
  <c r="C43" i="2"/>
  <c r="C62" i="2"/>
  <c r="C69" i="2"/>
  <c r="J88" i="2"/>
  <c r="J95" i="2"/>
  <c r="J62" i="2"/>
  <c r="J69" i="2"/>
  <c r="D101" i="2"/>
  <c r="D49" i="2"/>
  <c r="K101" i="2"/>
  <c r="D22" i="2"/>
  <c r="K104" i="2" s="1"/>
  <c r="K49" i="2"/>
  <c r="J70" i="2"/>
  <c r="C15" i="2"/>
  <c r="J96" i="2"/>
  <c r="D14" i="2"/>
  <c r="C44" i="2"/>
  <c r="C70" i="2"/>
  <c r="J44" i="2"/>
  <c r="C96" i="2"/>
  <c r="J89" i="2"/>
  <c r="K89" i="2" s="1"/>
  <c r="J63" i="2"/>
  <c r="K63" i="2" s="1"/>
  <c r="J37" i="2"/>
  <c r="K37" i="2" s="1"/>
  <c r="D7" i="2"/>
  <c r="C63" i="2"/>
  <c r="C89" i="2"/>
  <c r="D89" i="2" s="1"/>
  <c r="C37" i="2"/>
  <c r="D37" i="2" s="1"/>
  <c r="C9" i="2"/>
  <c r="C11" i="2" s="1"/>
  <c r="D21" i="5" l="1"/>
  <c r="D36" i="5" s="1"/>
  <c r="E38" i="5" s="1"/>
  <c r="K47" i="5"/>
  <c r="K34" i="5"/>
  <c r="D47" i="5"/>
  <c r="D52" i="2"/>
  <c r="C71" i="2"/>
  <c r="D71" i="2" s="1"/>
  <c r="K96" i="2"/>
  <c r="J97" i="2"/>
  <c r="K97" i="2" s="1"/>
  <c r="D63" i="2"/>
  <c r="D70" i="2"/>
  <c r="K44" i="2"/>
  <c r="J45" i="2"/>
  <c r="D96" i="2"/>
  <c r="C97" i="2"/>
  <c r="D97" i="2" s="1"/>
  <c r="D44" i="2"/>
  <c r="C45" i="2"/>
  <c r="K70" i="2"/>
  <c r="J71" i="2"/>
  <c r="D104" i="2"/>
  <c r="K52" i="2"/>
  <c r="D11" i="2"/>
  <c r="C65" i="2"/>
  <c r="D65" i="2" s="1"/>
  <c r="J91" i="2"/>
  <c r="C91" i="2"/>
  <c r="D9" i="2"/>
  <c r="J39" i="2"/>
  <c r="J65" i="2"/>
  <c r="C39" i="2"/>
  <c r="D69" i="2"/>
  <c r="D95" i="2"/>
  <c r="K69" i="2"/>
  <c r="K43" i="2"/>
  <c r="K95" i="2"/>
  <c r="K36" i="5" l="1"/>
  <c r="L38" i="5" s="1"/>
  <c r="D49" i="5"/>
  <c r="E52" i="5" s="1"/>
  <c r="K49" i="5"/>
  <c r="L52" i="5" s="1"/>
  <c r="C67" i="2"/>
  <c r="D67" i="2" s="1"/>
  <c r="E80" i="2" s="1"/>
  <c r="K65" i="2"/>
  <c r="J67" i="2"/>
  <c r="K67" i="2" s="1"/>
  <c r="K91" i="2"/>
  <c r="J93" i="2"/>
  <c r="K93" i="2" s="1"/>
  <c r="L106" i="2" s="1"/>
  <c r="D39" i="2"/>
  <c r="C41" i="2"/>
  <c r="D41" i="2" s="1"/>
  <c r="D91" i="2"/>
  <c r="C93" i="2"/>
  <c r="D93" i="2" s="1"/>
  <c r="E106" i="2" s="1"/>
  <c r="K39" i="2"/>
  <c r="J41" i="2"/>
  <c r="K41" i="2" s="1"/>
  <c r="K45" i="2"/>
  <c r="K71" i="2"/>
  <c r="D45" i="2"/>
  <c r="D15" i="2"/>
  <c r="E54" i="2" l="1"/>
  <c r="L80" i="2"/>
  <c r="L54" i="2"/>
  <c r="K88" i="2"/>
  <c r="K36" i="2"/>
  <c r="D62" i="2"/>
  <c r="D88" i="2"/>
  <c r="K62" i="2"/>
</calcChain>
</file>

<file path=xl/sharedStrings.xml><?xml version="1.0" encoding="utf-8"?>
<sst xmlns="http://schemas.openxmlformats.org/spreadsheetml/2006/main" count="284" uniqueCount="87">
  <si>
    <t>Freight</t>
  </si>
  <si>
    <t>FSC</t>
  </si>
  <si>
    <t>WRS</t>
  </si>
  <si>
    <t>Documentation</t>
  </si>
  <si>
    <t>Inland Delivery</t>
  </si>
  <si>
    <t>Enter # of Kilos</t>
  </si>
  <si>
    <t>For Freight Charges</t>
  </si>
  <si>
    <t>To Convert lbs to kg Enter # of lbs</t>
  </si>
  <si>
    <t>Price Per Kilo</t>
  </si>
  <si>
    <t>Total Shipment Price =</t>
  </si>
  <si>
    <t>Customs Clearance</t>
  </si>
  <si>
    <t>BOL</t>
  </si>
  <si>
    <t>Inland Charges</t>
  </si>
  <si>
    <t>Destination Agent</t>
  </si>
  <si>
    <t>Estimated Destination Charges</t>
  </si>
  <si>
    <t>ROTRA Freight Cost Calculator Air Freight Only (Use for Shipments Over 150 Lbs Coming From Europe Except for the UK)</t>
  </si>
  <si>
    <t>INBOUND From SHANGHAI</t>
  </si>
  <si>
    <t>INBOUND From TAIWAN</t>
  </si>
  <si>
    <t>INBOUND From UNITED KINGDOM</t>
  </si>
  <si>
    <t>OUTBOUND To UNITED KINGDOM</t>
  </si>
  <si>
    <t>OUTBOUND to SHANGHAI</t>
  </si>
  <si>
    <t>Screening Charge</t>
  </si>
  <si>
    <t>Screening</t>
  </si>
  <si>
    <t>Euros</t>
  </si>
  <si>
    <t>USD</t>
  </si>
  <si>
    <t>Pick Up</t>
  </si>
  <si>
    <t>45-99 kg</t>
  </si>
  <si>
    <t>100-249 kg</t>
  </si>
  <si>
    <t>THC Per kg</t>
  </si>
  <si>
    <t>250-299 kg</t>
  </si>
  <si>
    <t>THC Basis</t>
  </si>
  <si>
    <t>300-499 kg</t>
  </si>
  <si>
    <t>Total THC</t>
  </si>
  <si>
    <t>500-999 kg</t>
  </si>
  <si>
    <t>1000+kg</t>
  </si>
  <si>
    <t>Total Pick Up Charges</t>
  </si>
  <si>
    <t>FSC (Air Line)</t>
  </si>
  <si>
    <t>Estimated Freight Charges</t>
  </si>
  <si>
    <t>THC Minimum 30.00</t>
  </si>
  <si>
    <t>To Get Freight Rate Enter Kilos</t>
  </si>
  <si>
    <t>Pounds</t>
  </si>
  <si>
    <t>Kilograms</t>
  </si>
  <si>
    <t>To Use Calculator Input # of lbs  To Convert to Kilos</t>
  </si>
  <si>
    <t>Then look in the appropriate key for total cost.</t>
  </si>
  <si>
    <t xml:space="preserve">TOTAL AIR FREIGHT COST </t>
  </si>
  <si>
    <t>Standard For All Air Shipments</t>
  </si>
  <si>
    <t>PLEASE BE AWARE THESE ARE JUST ESTIMATES. ALSO IF YOU ARE SHIPPING VERY LIGHT ITEMS IN VERY LARGE BOXES DIMENSIONAL WEIGHT WILL APPLY AND CAN BE MUCH MORE EXPENSIVE.</t>
  </si>
  <si>
    <t>Exchange Rate Euro To USD updated 01/23/2013</t>
  </si>
  <si>
    <t>Pick Up Charges</t>
  </si>
  <si>
    <t>Fuel Surcharge</t>
  </si>
  <si>
    <t>Terminal Handling Charge per KG</t>
  </si>
  <si>
    <t>Terminal Handling Charge Basis</t>
  </si>
  <si>
    <t>Bill of Lading</t>
  </si>
  <si>
    <t>Airline Fuel Surcharge</t>
  </si>
  <si>
    <t>Terminal Handling Charge</t>
  </si>
  <si>
    <t>Terminal Handling Charge Min</t>
  </si>
  <si>
    <t>Customs Clearance Charge</t>
  </si>
  <si>
    <t>Below is the information I would need.</t>
  </si>
  <si>
    <t>AIR FREIGHT COST Without other chgs</t>
  </si>
  <si>
    <r>
      <t xml:space="preserve">If the Shipment Weighs </t>
    </r>
    <r>
      <rPr>
        <b/>
        <sz val="16"/>
        <color rgb="FF00B0F0"/>
        <rFont val="Calibri"/>
        <family val="2"/>
        <scheme val="minor"/>
      </rPr>
      <t>45-99 Kilos</t>
    </r>
    <r>
      <rPr>
        <b/>
        <sz val="16"/>
        <color rgb="FFFF0000"/>
        <rFont val="Calibri"/>
        <family val="2"/>
        <scheme val="minor"/>
      </rPr>
      <t xml:space="preserve"> (From cell G30 Above)</t>
    </r>
  </si>
  <si>
    <r>
      <t xml:space="preserve">If the Shipment Weighs </t>
    </r>
    <r>
      <rPr>
        <b/>
        <sz val="16"/>
        <color rgb="FF00B0F0"/>
        <rFont val="Calibri"/>
        <family val="2"/>
        <scheme val="minor"/>
      </rPr>
      <t>250-299 Kilos</t>
    </r>
    <r>
      <rPr>
        <b/>
        <sz val="16"/>
        <color rgb="FFFF0000"/>
        <rFont val="Calibri"/>
        <family val="2"/>
        <scheme val="minor"/>
      </rPr>
      <t xml:space="preserve"> (From cell G30 Above)</t>
    </r>
  </si>
  <si>
    <r>
      <t xml:space="preserve">If the Shipment Weighs </t>
    </r>
    <r>
      <rPr>
        <b/>
        <sz val="16"/>
        <color rgb="FF00B0F0"/>
        <rFont val="Calibri"/>
        <family val="2"/>
        <scheme val="minor"/>
      </rPr>
      <t>500-999 Kilos</t>
    </r>
    <r>
      <rPr>
        <b/>
        <sz val="16"/>
        <color rgb="FFFF0000"/>
        <rFont val="Calibri"/>
        <family val="2"/>
        <scheme val="minor"/>
      </rPr>
      <t xml:space="preserve"> (From cell G30 Above)</t>
    </r>
  </si>
  <si>
    <r>
      <t>If the Shipment Weighs</t>
    </r>
    <r>
      <rPr>
        <b/>
        <sz val="16"/>
        <color rgb="FF00B0F0"/>
        <rFont val="Calibri"/>
        <family val="2"/>
        <scheme val="minor"/>
      </rPr>
      <t xml:space="preserve"> 100-249 Kilos</t>
    </r>
    <r>
      <rPr>
        <b/>
        <sz val="16"/>
        <color rgb="FFFF0000"/>
        <rFont val="Calibri"/>
        <family val="2"/>
        <scheme val="minor"/>
      </rPr>
      <t xml:space="preserve"> (From cell G30 Above)</t>
    </r>
  </si>
  <si>
    <r>
      <t xml:space="preserve">If the Shipment Weighs </t>
    </r>
    <r>
      <rPr>
        <b/>
        <sz val="16"/>
        <color rgb="FF00B0F0"/>
        <rFont val="Calibri"/>
        <family val="2"/>
        <scheme val="minor"/>
      </rPr>
      <t>300-499 Kilos</t>
    </r>
    <r>
      <rPr>
        <b/>
        <sz val="16"/>
        <color rgb="FFFF0000"/>
        <rFont val="Calibri"/>
        <family val="2"/>
        <scheme val="minor"/>
      </rPr>
      <t xml:space="preserve"> (From cell G30 Above)</t>
    </r>
  </si>
  <si>
    <r>
      <t xml:space="preserve">If the Shipment Weighs </t>
    </r>
    <r>
      <rPr>
        <b/>
        <sz val="16"/>
        <color rgb="FF00B0F0"/>
        <rFont val="Calibri"/>
        <family val="2"/>
        <scheme val="minor"/>
      </rPr>
      <t>1000+ Kilos</t>
    </r>
    <r>
      <rPr>
        <b/>
        <sz val="16"/>
        <color rgb="FFFF0000"/>
        <rFont val="Calibri"/>
        <family val="2"/>
        <scheme val="minor"/>
      </rPr>
      <t xml:space="preserve"> (From cell G30 Above)</t>
    </r>
  </si>
  <si>
    <t>Break Bulk Fee per kilo min12.00</t>
  </si>
  <si>
    <t>Break Bulk Fee min 12.00</t>
  </si>
  <si>
    <t>250-499 kg</t>
  </si>
  <si>
    <r>
      <t xml:space="preserve">If the Shipment Weighs </t>
    </r>
    <r>
      <rPr>
        <b/>
        <sz val="16"/>
        <color rgb="FF00B0F0"/>
        <rFont val="Calibri"/>
        <family val="2"/>
        <scheme val="minor"/>
      </rPr>
      <t>250-499 Kilos</t>
    </r>
    <r>
      <rPr>
        <b/>
        <sz val="16"/>
        <color rgb="FFFF0000"/>
        <rFont val="Calibri"/>
        <family val="2"/>
        <scheme val="minor"/>
      </rPr>
      <t xml:space="preserve"> (From cell G30 Above)</t>
    </r>
  </si>
  <si>
    <r>
      <t xml:space="preserve">If the Shipment Weighs </t>
    </r>
    <r>
      <rPr>
        <b/>
        <sz val="16"/>
        <color rgb="FF00B0F0"/>
        <rFont val="Calibri"/>
        <family val="2"/>
        <scheme val="minor"/>
      </rPr>
      <t>500+ Kilos</t>
    </r>
    <r>
      <rPr>
        <b/>
        <sz val="16"/>
        <color rgb="FFFF0000"/>
        <rFont val="Calibri"/>
        <family val="2"/>
        <scheme val="minor"/>
      </rPr>
      <t xml:space="preserve"> (From cell G30 Above)</t>
    </r>
  </si>
  <si>
    <t>Pick Up Incl  ATC and Handling Base</t>
  </si>
  <si>
    <t>Export Customs Formalities</t>
  </si>
  <si>
    <t>Pick Up FSC</t>
  </si>
  <si>
    <t>FSC (Air Line) per kg</t>
  </si>
  <si>
    <t>Security Surcharge</t>
  </si>
  <si>
    <t>Additional Pick Up Per Kilo</t>
  </si>
  <si>
    <t>THC Airline Terminal Charge</t>
  </si>
  <si>
    <t>Security Fee</t>
  </si>
  <si>
    <t xml:space="preserve">Inland Charges Minimum </t>
  </si>
  <si>
    <t xml:space="preserve">Inland Charges 13.14 Min of 56 </t>
  </si>
  <si>
    <t>Inland FSC 30%</t>
  </si>
  <si>
    <t>Standard Air Freight Charges</t>
  </si>
  <si>
    <t>500+ kg</t>
  </si>
  <si>
    <t>Airline Charges</t>
  </si>
  <si>
    <t>Destination Charges</t>
  </si>
  <si>
    <t>CH Robinson Freight Cost Calculator For Inbound and Outbound Air Freight Only Use for Shipments To/From Shanghai, Taiwan, or UK (OVER 150 POUNDS)</t>
  </si>
  <si>
    <t>PLEASE NOTE: THESE ARE JUST ESTIMATES. ALSO IF YOU ARE SHIPPING VERY LIGHT ITEMS IN VERY LARGE BOXES DIMENSIONAL WEIGHT WILL APPLY AND CAN BE MUCH MORE EXPENSIVE.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</si>
</sst>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/yy;@"/>
    <numFmt numFmtId="166" formatCode="[$€-413]\ #,##0.00"/>
  </numFmts>
  <fonts count="2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i/>
      <u/>
      <sz val="11"/>
      <color rgb="FFFF0000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8000"/>
      </left>
      <right style="thick">
        <color rgb="FF008000"/>
      </right>
      <top style="thick">
        <color rgb="FF008000"/>
      </top>
      <bottom style="thick">
        <color rgb="FF008000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NumberFormat="1" applyBorder="1"/>
    <xf numFmtId="0" fontId="0" fillId="0" borderId="1" xfId="0" applyBorder="1" applyAlignment="1"/>
    <xf numFmtId="0" fontId="0" fillId="0" borderId="0" xfId="0" applyBorder="1" applyAlignment="1"/>
    <xf numFmtId="0" fontId="0" fillId="0" borderId="6" xfId="0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2" fillId="0" borderId="0" xfId="0" applyFont="1"/>
    <xf numFmtId="165" fontId="3" fillId="0" borderId="0" xfId="0" applyNumberFormat="1" applyFont="1"/>
    <xf numFmtId="0" fontId="2" fillId="0" borderId="1" xfId="0" applyFont="1" applyBorder="1"/>
    <xf numFmtId="164" fontId="6" fillId="0" borderId="2" xfId="0" applyNumberFormat="1" applyFont="1" applyBorder="1"/>
    <xf numFmtId="0" fontId="2" fillId="0" borderId="1" xfId="0" applyFont="1" applyBorder="1" applyAlignment="1"/>
    <xf numFmtId="0" fontId="2" fillId="0" borderId="0" xfId="0" applyFont="1" applyBorder="1" applyAlignment="1"/>
    <xf numFmtId="1" fontId="7" fillId="0" borderId="0" xfId="0" applyNumberFormat="1" applyFont="1" applyBorder="1"/>
    <xf numFmtId="0" fontId="2" fillId="0" borderId="0" xfId="0" applyFont="1" applyBorder="1"/>
    <xf numFmtId="0" fontId="0" fillId="0" borderId="0" xfId="0" applyBorder="1" applyProtection="1">
      <protection locked="0"/>
    </xf>
    <xf numFmtId="164" fontId="6" fillId="0" borderId="0" xfId="0" applyNumberFormat="1" applyFont="1" applyBorder="1"/>
    <xf numFmtId="0" fontId="2" fillId="0" borderId="1" xfId="1" applyFont="1" applyBorder="1"/>
    <xf numFmtId="0" fontId="9" fillId="0" borderId="0" xfId="1" applyFont="1" applyBorder="1"/>
    <xf numFmtId="0" fontId="8" fillId="0" borderId="0" xfId="1" applyBorder="1"/>
    <xf numFmtId="0" fontId="8" fillId="0" borderId="1" xfId="1" applyBorder="1"/>
    <xf numFmtId="0" fontId="8" fillId="0" borderId="0" xfId="2" applyBorder="1"/>
    <xf numFmtId="0" fontId="9" fillId="0" borderId="1" xfId="1" applyFont="1" applyBorder="1"/>
    <xf numFmtId="164" fontId="8" fillId="0" borderId="0" xfId="1" applyNumberFormat="1" applyBorder="1"/>
    <xf numFmtId="0" fontId="0" fillId="0" borderId="2" xfId="0" applyFill="1" applyBorder="1"/>
    <xf numFmtId="0" fontId="0" fillId="0" borderId="0" xfId="0" applyFill="1" applyBorder="1"/>
    <xf numFmtId="164" fontId="8" fillId="0" borderId="0" xfId="4" applyNumberFormat="1" applyBorder="1"/>
    <xf numFmtId="0" fontId="9" fillId="0" borderId="1" xfId="1" applyFont="1" applyFill="1" applyBorder="1"/>
    <xf numFmtId="0" fontId="8" fillId="0" borderId="0" xfId="3" applyBorder="1"/>
    <xf numFmtId="0" fontId="9" fillId="0" borderId="3" xfId="1" applyFont="1" applyFill="1" applyBorder="1"/>
    <xf numFmtId="164" fontId="0" fillId="0" borderId="4" xfId="0" applyNumberFormat="1" applyBorder="1"/>
    <xf numFmtId="0" fontId="5" fillId="0" borderId="0" xfId="3" applyFont="1" applyBorder="1"/>
    <xf numFmtId="0" fontId="5" fillId="0" borderId="0" xfId="3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3" fillId="0" borderId="0" xfId="3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2" fillId="0" borderId="0" xfId="3" applyFont="1" applyBorder="1" applyAlignment="1"/>
    <xf numFmtId="0" fontId="8" fillId="0" borderId="0" xfId="3" applyBorder="1" applyAlignment="1">
      <alignment horizontal="center"/>
    </xf>
    <xf numFmtId="0" fontId="14" fillId="0" borderId="0" xfId="0" applyFont="1" applyBorder="1" applyAlignment="1">
      <alignment vertical="center"/>
    </xf>
    <xf numFmtId="1" fontId="15" fillId="0" borderId="0" xfId="3" applyNumberFormat="1" applyFont="1" applyBorder="1" applyAlignment="1" applyProtection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17" fillId="0" borderId="12" xfId="0" applyFont="1" applyBorder="1" applyProtection="1">
      <protection locked="0"/>
    </xf>
    <xf numFmtId="0" fontId="17" fillId="0" borderId="12" xfId="0" applyFont="1" applyBorder="1"/>
    <xf numFmtId="0" fontId="17" fillId="2" borderId="0" xfId="0" applyFont="1" applyFill="1" applyBorder="1"/>
    <xf numFmtId="0" fontId="17" fillId="0" borderId="0" xfId="0" applyFont="1"/>
    <xf numFmtId="0" fontId="11" fillId="0" borderId="0" xfId="0" applyFont="1"/>
    <xf numFmtId="0" fontId="10" fillId="0" borderId="0" xfId="0" applyFont="1" applyBorder="1"/>
    <xf numFmtId="0" fontId="2" fillId="0" borderId="1" xfId="1" applyFont="1" applyBorder="1" applyAlignment="1">
      <alignment wrapText="1"/>
    </xf>
    <xf numFmtId="0" fontId="8" fillId="2" borderId="0" xfId="1" applyFill="1" applyBorder="1"/>
    <xf numFmtId="164" fontId="8" fillId="2" borderId="0" xfId="4" applyNumberFormat="1" applyFill="1" applyBorder="1"/>
    <xf numFmtId="0" fontId="18" fillId="0" borderId="1" xfId="1" applyFont="1" applyFill="1" applyBorder="1"/>
    <xf numFmtId="0" fontId="19" fillId="0" borderId="0" xfId="0" applyFont="1" applyBorder="1"/>
    <xf numFmtId="164" fontId="20" fillId="0" borderId="12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/>
    </xf>
    <xf numFmtId="0" fontId="0" fillId="0" borderId="1" xfId="0" applyBorder="1" applyProtection="1"/>
    <xf numFmtId="164" fontId="0" fillId="0" borderId="0" xfId="0" applyNumberFormat="1" applyBorder="1" applyProtection="1"/>
    <xf numFmtId="0" fontId="0" fillId="0" borderId="0" xfId="0" applyBorder="1" applyProtection="1"/>
    <xf numFmtId="0" fontId="0" fillId="0" borderId="2" xfId="0" applyBorder="1" applyProtection="1"/>
    <xf numFmtId="164" fontId="0" fillId="0" borderId="0" xfId="0" applyNumberFormat="1" applyFill="1" applyBorder="1" applyProtection="1"/>
    <xf numFmtId="9" fontId="9" fillId="0" borderId="0" xfId="1" applyNumberFormat="1" applyFont="1" applyBorder="1"/>
    <xf numFmtId="0" fontId="2" fillId="0" borderId="0" xfId="0" applyFont="1" applyFill="1" applyBorder="1"/>
    <xf numFmtId="0" fontId="2" fillId="0" borderId="0" xfId="2" applyFont="1" applyBorder="1"/>
    <xf numFmtId="0" fontId="22" fillId="0" borderId="1" xfId="0" applyFont="1" applyBorder="1"/>
    <xf numFmtId="0" fontId="8" fillId="0" borderId="1" xfId="1" applyFont="1" applyBorder="1"/>
    <xf numFmtId="164" fontId="8" fillId="2" borderId="0" xfId="1" applyNumberFormat="1" applyFill="1" applyBorder="1"/>
    <xf numFmtId="166" fontId="10" fillId="0" borderId="0" xfId="0" applyNumberFormat="1" applyFont="1" applyBorder="1"/>
    <xf numFmtId="2" fontId="9" fillId="0" borderId="0" xfId="1" applyNumberFormat="1" applyFont="1" applyBorder="1"/>
    <xf numFmtId="0" fontId="8" fillId="0" borderId="1" xfId="1" applyFont="1" applyFill="1" applyBorder="1"/>
    <xf numFmtId="0" fontId="8" fillId="0" borderId="0" xfId="0" applyFont="1" applyFill="1" applyBorder="1"/>
    <xf numFmtId="1" fontId="0" fillId="0" borderId="4" xfId="0" applyNumberForma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4" fontId="21" fillId="0" borderId="0" xfId="0" applyNumberFormat="1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2" xfId="0" applyFont="1" applyBorder="1" applyAlignment="1">
      <alignment horizontal="right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  <pageSetUpPr fitToPage="1"/>
  </sheetPr>
  <dimension ref="A1:N78"/>
  <sheetViews>
    <sheetView tabSelected="1" zoomScaleNormal="100" workbookViewId="0">
      <selection activeCell="T19" sqref="T19"/>
    </sheetView>
  </sheetViews>
  <sheetFormatPr defaultRowHeight="12.75" x14ac:dyDescent="0.2"/>
  <cols>
    <col min="1" max="1" width="17.42578125" customWidth="1"/>
    <col min="2" max="2" width="14.5703125" customWidth="1"/>
    <col min="3" max="3" width="10.28515625" customWidth="1"/>
    <col min="4" max="4" width="9.28515625" bestFit="1" customWidth="1"/>
    <col min="5" max="5" width="10.42578125" bestFit="1" customWidth="1"/>
    <col min="7" max="7" width="17.42578125" customWidth="1"/>
    <col min="8" max="8" width="14.5703125" customWidth="1"/>
    <col min="10" max="11" width="9.28515625" bestFit="1" customWidth="1"/>
    <col min="13" max="13" width="12" customWidth="1"/>
    <col min="14" max="14" width="12.140625" bestFit="1" customWidth="1"/>
  </cols>
  <sheetData>
    <row r="1" spans="1:14" s="16" customFormat="1" ht="43.5" customHeight="1" x14ac:dyDescent="0.25">
      <c r="A1" s="91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N1" s="18"/>
    </row>
    <row r="2" spans="1:14" x14ac:dyDescent="0.2">
      <c r="A2" s="70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4" ht="39.75" customHeight="1" x14ac:dyDescent="0.25">
      <c r="A3" s="92" t="s">
        <v>86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4" ht="13.5" thickBot="1" x14ac:dyDescent="0.25">
      <c r="A4" s="14"/>
      <c r="B4" s="15"/>
      <c r="C4" s="15"/>
      <c r="D4" s="15"/>
      <c r="E4" s="15"/>
      <c r="F4" s="9"/>
      <c r="G4" s="9"/>
      <c r="H4" s="9"/>
      <c r="I4" s="9"/>
      <c r="J4" s="9"/>
      <c r="K4" s="9"/>
    </row>
    <row r="5" spans="1:14" ht="13.5" thickBot="1" x14ac:dyDescent="0.25">
      <c r="A5" s="88" t="s">
        <v>16</v>
      </c>
      <c r="B5" s="89"/>
      <c r="C5" s="89"/>
      <c r="D5" s="89"/>
      <c r="E5" s="90"/>
      <c r="G5" s="88" t="s">
        <v>20</v>
      </c>
      <c r="H5" s="89"/>
      <c r="I5" s="89"/>
      <c r="J5" s="89"/>
      <c r="K5" s="90"/>
    </row>
    <row r="6" spans="1:14" x14ac:dyDescent="0.2">
      <c r="A6" s="71" t="s">
        <v>0</v>
      </c>
      <c r="B6" s="72">
        <v>2.4700000000000002</v>
      </c>
      <c r="C6" s="73"/>
      <c r="D6" s="73"/>
      <c r="E6" s="74"/>
      <c r="G6" s="1" t="s">
        <v>0</v>
      </c>
      <c r="H6" s="7">
        <v>1.42</v>
      </c>
      <c r="I6" s="2"/>
      <c r="J6" s="2"/>
      <c r="K6" s="3"/>
    </row>
    <row r="7" spans="1:14" x14ac:dyDescent="0.2">
      <c r="A7" s="71" t="s">
        <v>1</v>
      </c>
      <c r="B7" s="72">
        <v>2.38</v>
      </c>
      <c r="C7" s="73"/>
      <c r="D7" s="73"/>
      <c r="E7" s="74"/>
      <c r="G7" s="1" t="s">
        <v>1</v>
      </c>
      <c r="H7" s="7">
        <v>2</v>
      </c>
      <c r="I7" s="2"/>
      <c r="J7" s="2"/>
      <c r="K7" s="3"/>
    </row>
    <row r="8" spans="1:14" x14ac:dyDescent="0.2">
      <c r="A8" s="71" t="s">
        <v>2</v>
      </c>
      <c r="B8" s="72">
        <v>0.2</v>
      </c>
      <c r="C8" s="73"/>
      <c r="D8" s="73"/>
      <c r="E8" s="74"/>
      <c r="G8" s="1" t="s">
        <v>2</v>
      </c>
      <c r="H8" s="7">
        <v>0.2</v>
      </c>
      <c r="I8" s="2"/>
      <c r="J8" s="2"/>
      <c r="K8" s="3"/>
    </row>
    <row r="9" spans="1:14" x14ac:dyDescent="0.2">
      <c r="A9" s="71" t="s">
        <v>4</v>
      </c>
      <c r="B9" s="75">
        <v>0.5</v>
      </c>
      <c r="C9" s="73"/>
      <c r="D9" s="73"/>
      <c r="E9" s="74"/>
      <c r="G9" s="1" t="s">
        <v>22</v>
      </c>
      <c r="H9" s="7">
        <v>0.12</v>
      </c>
      <c r="I9" s="2"/>
      <c r="J9" s="2"/>
      <c r="K9" s="3"/>
    </row>
    <row r="10" spans="1:14" x14ac:dyDescent="0.2">
      <c r="A10" s="71" t="s">
        <v>8</v>
      </c>
      <c r="B10" s="72">
        <f>SUM(B6:B9)</f>
        <v>5.55</v>
      </c>
      <c r="C10" s="73"/>
      <c r="D10" s="73"/>
      <c r="E10" s="74"/>
      <c r="G10" s="1" t="s">
        <v>3</v>
      </c>
      <c r="H10" s="8">
        <v>175</v>
      </c>
      <c r="I10" s="2"/>
      <c r="J10" s="2"/>
      <c r="K10" s="3"/>
    </row>
    <row r="11" spans="1:14" x14ac:dyDescent="0.2">
      <c r="A11" s="71" t="s">
        <v>3</v>
      </c>
      <c r="B11" s="75">
        <v>175</v>
      </c>
      <c r="C11" s="73"/>
      <c r="D11" s="73"/>
      <c r="E11" s="74"/>
      <c r="G11" s="1" t="s">
        <v>4</v>
      </c>
      <c r="H11" s="8">
        <v>1</v>
      </c>
      <c r="I11" s="2"/>
      <c r="J11" s="2"/>
      <c r="K11" s="3"/>
    </row>
    <row r="12" spans="1:14" x14ac:dyDescent="0.2">
      <c r="A12" s="71" t="s">
        <v>10</v>
      </c>
      <c r="B12" s="75">
        <v>115</v>
      </c>
      <c r="C12" s="73"/>
      <c r="D12" s="73"/>
      <c r="E12" s="74"/>
      <c r="G12" s="1" t="s">
        <v>8</v>
      </c>
      <c r="H12" s="7">
        <f>H6+H7+H8+H9+H11</f>
        <v>4.74</v>
      </c>
      <c r="I12" s="2"/>
      <c r="J12" s="2"/>
      <c r="K12" s="3"/>
    </row>
    <row r="13" spans="1:14" x14ac:dyDescent="0.2">
      <c r="A13" s="71"/>
      <c r="B13" s="75"/>
      <c r="C13" s="73"/>
      <c r="D13" s="73"/>
      <c r="E13" s="74"/>
      <c r="G13" s="1"/>
      <c r="H13" s="2"/>
      <c r="I13" s="2"/>
      <c r="J13" s="2"/>
      <c r="K13" s="3"/>
    </row>
    <row r="14" spans="1:14" ht="13.5" thickBot="1" x14ac:dyDescent="0.25">
      <c r="A14" s="71" t="s">
        <v>6</v>
      </c>
      <c r="B14" s="73"/>
      <c r="C14" s="73"/>
      <c r="D14" s="73"/>
      <c r="E14" s="74"/>
      <c r="G14" s="1" t="s">
        <v>6</v>
      </c>
      <c r="H14" s="2"/>
      <c r="I14" s="2"/>
      <c r="J14" s="2"/>
      <c r="K14" s="3"/>
    </row>
    <row r="15" spans="1:14" ht="13.5" thickBot="1" x14ac:dyDescent="0.25">
      <c r="A15" s="1" t="s">
        <v>5</v>
      </c>
      <c r="B15" s="13"/>
      <c r="C15" s="10" t="s">
        <v>9</v>
      </c>
      <c r="D15" s="2"/>
      <c r="E15" s="20">
        <f>(B10*B15)+B11+B12</f>
        <v>290</v>
      </c>
      <c r="G15" s="1" t="s">
        <v>5</v>
      </c>
      <c r="H15" s="13"/>
      <c r="I15" s="10" t="s">
        <v>9</v>
      </c>
      <c r="J15" s="2"/>
      <c r="K15" s="20">
        <f>(H12*H15) +H10</f>
        <v>175</v>
      </c>
    </row>
    <row r="16" spans="1:14" x14ac:dyDescent="0.2">
      <c r="A16" s="1"/>
      <c r="B16" s="2"/>
      <c r="C16" s="2"/>
      <c r="D16" s="2"/>
      <c r="E16" s="3"/>
      <c r="G16" s="1"/>
      <c r="H16" s="2"/>
      <c r="I16" s="2"/>
      <c r="J16" s="2"/>
      <c r="K16" s="3"/>
    </row>
    <row r="17" spans="1:11" ht="13.5" thickBot="1" x14ac:dyDescent="0.25">
      <c r="A17" s="1"/>
      <c r="B17" s="2"/>
      <c r="C17" s="2"/>
      <c r="D17" s="2"/>
      <c r="E17" s="3"/>
      <c r="G17" s="1"/>
      <c r="H17" s="2"/>
      <c r="I17" s="2"/>
      <c r="J17" s="2"/>
      <c r="K17" s="3"/>
    </row>
    <row r="18" spans="1:11" ht="13.5" thickBot="1" x14ac:dyDescent="0.25">
      <c r="A18" s="11" t="s">
        <v>7</v>
      </c>
      <c r="B18" s="12"/>
      <c r="C18" s="13"/>
      <c r="D18" s="23">
        <f>C18*0.45359</f>
        <v>0</v>
      </c>
      <c r="E18" s="3"/>
      <c r="G18" s="11" t="s">
        <v>7</v>
      </c>
      <c r="H18" s="12"/>
      <c r="I18" s="13"/>
      <c r="J18" s="23">
        <f>I18*0.45359</f>
        <v>0</v>
      </c>
      <c r="K18" s="3"/>
    </row>
    <row r="19" spans="1:11" x14ac:dyDescent="0.2">
      <c r="A19" s="1"/>
      <c r="B19" s="2"/>
      <c r="C19" s="2"/>
      <c r="D19" s="2"/>
      <c r="E19" s="3"/>
      <c r="G19" s="1"/>
      <c r="H19" s="2"/>
      <c r="I19" s="2"/>
      <c r="J19" s="2"/>
      <c r="K19" s="3"/>
    </row>
    <row r="20" spans="1:11" ht="13.5" thickBot="1" x14ac:dyDescent="0.25">
      <c r="A20" s="4"/>
      <c r="B20" s="5"/>
      <c r="C20" s="5"/>
      <c r="D20" s="5"/>
      <c r="E20" s="6"/>
      <c r="G20" s="4"/>
      <c r="H20" s="5"/>
      <c r="I20" s="5"/>
      <c r="J20" s="5"/>
      <c r="K20" s="6"/>
    </row>
    <row r="23" spans="1:11" ht="13.5" thickBot="1" x14ac:dyDescent="0.25"/>
    <row r="24" spans="1:11" ht="13.5" thickBot="1" x14ac:dyDescent="0.25">
      <c r="A24" s="88" t="s">
        <v>17</v>
      </c>
      <c r="B24" s="89"/>
      <c r="C24" s="89"/>
      <c r="D24" s="89"/>
      <c r="E24" s="90"/>
    </row>
    <row r="25" spans="1:11" x14ac:dyDescent="0.2">
      <c r="A25" s="1" t="s">
        <v>0</v>
      </c>
      <c r="B25" s="7">
        <v>2.4</v>
      </c>
      <c r="C25" s="2"/>
      <c r="D25" s="2"/>
      <c r="E25" s="3"/>
    </row>
    <row r="26" spans="1:11" x14ac:dyDescent="0.2">
      <c r="A26" s="1" t="s">
        <v>1</v>
      </c>
      <c r="B26" s="7">
        <v>0.79</v>
      </c>
      <c r="C26" s="2"/>
      <c r="D26" s="2"/>
      <c r="E26" s="3"/>
    </row>
    <row r="27" spans="1:11" x14ac:dyDescent="0.2">
      <c r="A27" s="1" t="s">
        <v>2</v>
      </c>
      <c r="B27" s="7">
        <v>0</v>
      </c>
      <c r="C27" s="2"/>
      <c r="D27" s="2"/>
      <c r="E27" s="3"/>
    </row>
    <row r="28" spans="1:11" x14ac:dyDescent="0.2">
      <c r="A28" s="1" t="s">
        <v>4</v>
      </c>
      <c r="B28" s="7">
        <v>0.5</v>
      </c>
      <c r="C28" s="2"/>
      <c r="D28" s="2"/>
      <c r="E28" s="3"/>
    </row>
    <row r="29" spans="1:11" x14ac:dyDescent="0.2">
      <c r="A29" s="1" t="s">
        <v>8</v>
      </c>
      <c r="B29" s="7">
        <f>SUM(B25:B28)</f>
        <v>3.69</v>
      </c>
      <c r="C29" s="2"/>
      <c r="D29" s="2"/>
      <c r="E29" s="3"/>
    </row>
    <row r="30" spans="1:11" x14ac:dyDescent="0.2">
      <c r="A30" s="1" t="s">
        <v>3</v>
      </c>
      <c r="B30" s="7">
        <v>175</v>
      </c>
      <c r="C30" s="2"/>
      <c r="D30" s="2"/>
      <c r="E30" s="3"/>
    </row>
    <row r="31" spans="1:11" x14ac:dyDescent="0.2">
      <c r="A31" s="1" t="s">
        <v>10</v>
      </c>
      <c r="B31" s="7">
        <v>115</v>
      </c>
      <c r="C31" s="2"/>
      <c r="D31" s="2"/>
      <c r="E31" s="3"/>
    </row>
    <row r="32" spans="1:11" x14ac:dyDescent="0.2">
      <c r="A32" s="1"/>
      <c r="B32" s="7"/>
      <c r="C32" s="2"/>
      <c r="D32" s="2"/>
      <c r="E32" s="3"/>
    </row>
    <row r="33" spans="1:11" ht="13.5" thickBot="1" x14ac:dyDescent="0.25">
      <c r="A33" s="19" t="s">
        <v>6</v>
      </c>
      <c r="B33" s="2"/>
      <c r="C33" s="2"/>
      <c r="D33" s="2"/>
      <c r="E33" s="3"/>
    </row>
    <row r="34" spans="1:11" ht="13.5" thickBot="1" x14ac:dyDescent="0.25">
      <c r="A34" s="19" t="s">
        <v>5</v>
      </c>
      <c r="B34" s="13"/>
      <c r="C34" s="10" t="s">
        <v>9</v>
      </c>
      <c r="D34" s="2"/>
      <c r="E34" s="20">
        <f>(B29*B34)+B30+B31</f>
        <v>290</v>
      </c>
    </row>
    <row r="35" spans="1:11" x14ac:dyDescent="0.2">
      <c r="A35" s="1"/>
      <c r="B35" s="2"/>
      <c r="C35" s="2"/>
      <c r="D35" s="2"/>
      <c r="E35" s="3"/>
    </row>
    <row r="36" spans="1:11" ht="13.5" thickBot="1" x14ac:dyDescent="0.25">
      <c r="A36" s="1"/>
      <c r="B36" s="2"/>
      <c r="C36" s="2"/>
      <c r="D36" s="2"/>
      <c r="E36" s="3"/>
    </row>
    <row r="37" spans="1:11" ht="13.5" thickBot="1" x14ac:dyDescent="0.25">
      <c r="A37" s="11" t="s">
        <v>7</v>
      </c>
      <c r="B37" s="12"/>
      <c r="C37" s="13"/>
      <c r="D37" s="23">
        <f>C37*0.45359</f>
        <v>0</v>
      </c>
      <c r="E37" s="3"/>
    </row>
    <row r="38" spans="1:11" x14ac:dyDescent="0.2">
      <c r="A38" s="1"/>
      <c r="B38" s="2"/>
      <c r="C38" s="2"/>
      <c r="D38" s="2"/>
      <c r="E38" s="3"/>
    </row>
    <row r="39" spans="1:11" ht="13.5" thickBot="1" x14ac:dyDescent="0.25">
      <c r="A39" s="4"/>
      <c r="B39" s="5"/>
      <c r="C39" s="5"/>
      <c r="D39" s="5"/>
      <c r="E39" s="6"/>
    </row>
    <row r="42" spans="1:11" ht="13.5" thickBot="1" x14ac:dyDescent="0.25"/>
    <row r="43" spans="1:11" ht="13.5" thickBot="1" x14ac:dyDescent="0.25">
      <c r="A43" s="88" t="s">
        <v>18</v>
      </c>
      <c r="B43" s="89"/>
      <c r="C43" s="89"/>
      <c r="D43" s="89"/>
      <c r="E43" s="90"/>
      <c r="G43" s="88" t="s">
        <v>19</v>
      </c>
      <c r="H43" s="89"/>
      <c r="I43" s="89"/>
      <c r="J43" s="89"/>
      <c r="K43" s="90"/>
    </row>
    <row r="44" spans="1:11" x14ac:dyDescent="0.2">
      <c r="A44" s="1" t="s">
        <v>0</v>
      </c>
      <c r="B44" s="7">
        <v>4.5999999999999996</v>
      </c>
      <c r="C44" s="2"/>
      <c r="D44" s="2"/>
      <c r="E44" s="3"/>
      <c r="G44" s="1" t="s">
        <v>0</v>
      </c>
      <c r="H44" s="7">
        <v>1</v>
      </c>
      <c r="I44" s="2"/>
      <c r="J44" s="2"/>
      <c r="K44" s="3"/>
    </row>
    <row r="45" spans="1:11" x14ac:dyDescent="0.2">
      <c r="A45" s="1" t="s">
        <v>1</v>
      </c>
      <c r="B45" s="7">
        <v>2.4</v>
      </c>
      <c r="C45" s="2"/>
      <c r="D45" s="2"/>
      <c r="E45" s="3"/>
      <c r="G45" s="1" t="s">
        <v>1</v>
      </c>
      <c r="H45" s="7">
        <v>2</v>
      </c>
      <c r="I45" s="2"/>
      <c r="J45" s="2"/>
      <c r="K45" s="3"/>
    </row>
    <row r="46" spans="1:11" x14ac:dyDescent="0.2">
      <c r="A46" s="1" t="s">
        <v>2</v>
      </c>
      <c r="B46" s="7">
        <v>0.2</v>
      </c>
      <c r="C46" s="2"/>
      <c r="D46" s="2"/>
      <c r="E46" s="3"/>
      <c r="G46" s="1" t="s">
        <v>2</v>
      </c>
      <c r="H46" s="7">
        <v>0.19</v>
      </c>
      <c r="I46" s="2"/>
      <c r="J46" s="2"/>
      <c r="K46" s="3"/>
    </row>
    <row r="47" spans="1:11" x14ac:dyDescent="0.2">
      <c r="A47" s="1" t="s">
        <v>4</v>
      </c>
      <c r="B47" s="8">
        <v>0.5</v>
      </c>
      <c r="C47" s="2"/>
      <c r="D47" s="2"/>
      <c r="E47" s="3"/>
      <c r="G47" s="1" t="s">
        <v>21</v>
      </c>
      <c r="H47" s="7">
        <v>0.12</v>
      </c>
      <c r="I47" s="2"/>
      <c r="J47" s="2"/>
      <c r="K47" s="3"/>
    </row>
    <row r="48" spans="1:11" x14ac:dyDescent="0.2">
      <c r="A48" s="1" t="s">
        <v>8</v>
      </c>
      <c r="B48" s="7">
        <f>SUM(B44:B47)</f>
        <v>7.7</v>
      </c>
      <c r="C48" s="2"/>
      <c r="D48" s="2"/>
      <c r="E48" s="3"/>
      <c r="G48" s="1" t="s">
        <v>3</v>
      </c>
      <c r="H48" s="8">
        <v>175</v>
      </c>
      <c r="I48" s="2"/>
      <c r="J48" s="2"/>
      <c r="K48" s="3"/>
    </row>
    <row r="49" spans="1:11" x14ac:dyDescent="0.2">
      <c r="A49" s="1" t="s">
        <v>3</v>
      </c>
      <c r="B49" s="8">
        <v>175</v>
      </c>
      <c r="C49" s="2"/>
      <c r="D49" s="2"/>
      <c r="E49" s="3"/>
      <c r="G49" s="1" t="s">
        <v>4</v>
      </c>
      <c r="H49" s="8">
        <v>1</v>
      </c>
      <c r="I49" s="2"/>
      <c r="J49" s="2"/>
      <c r="K49" s="3"/>
    </row>
    <row r="50" spans="1:11" x14ac:dyDescent="0.2">
      <c r="A50" s="1" t="s">
        <v>10</v>
      </c>
      <c r="B50" s="8">
        <v>115</v>
      </c>
      <c r="C50" s="2"/>
      <c r="D50" s="2"/>
      <c r="E50" s="3"/>
      <c r="G50" s="1" t="s">
        <v>8</v>
      </c>
      <c r="H50" s="7">
        <f>H44+H45+H46+H47+H49</f>
        <v>4.3100000000000005</v>
      </c>
      <c r="I50" s="2"/>
      <c r="J50" s="2"/>
      <c r="K50" s="3"/>
    </row>
    <row r="51" spans="1:11" x14ac:dyDescent="0.2">
      <c r="A51" s="1"/>
      <c r="B51" s="2"/>
      <c r="C51" s="2"/>
      <c r="D51" s="2"/>
      <c r="E51" s="3"/>
      <c r="G51" s="1"/>
      <c r="H51" s="2"/>
      <c r="I51" s="2"/>
      <c r="J51" s="2"/>
      <c r="K51" s="3"/>
    </row>
    <row r="52" spans="1:11" ht="13.5" thickBot="1" x14ac:dyDescent="0.25">
      <c r="A52" s="19" t="s">
        <v>6</v>
      </c>
      <c r="B52" s="2"/>
      <c r="C52" s="2"/>
      <c r="D52" s="2"/>
      <c r="E52" s="3"/>
      <c r="G52" s="19" t="s">
        <v>6</v>
      </c>
      <c r="H52" s="2"/>
      <c r="I52" s="2"/>
      <c r="J52" s="2"/>
      <c r="K52" s="3"/>
    </row>
    <row r="53" spans="1:11" ht="13.5" thickBot="1" x14ac:dyDescent="0.25">
      <c r="A53" s="19" t="s">
        <v>5</v>
      </c>
      <c r="B53" s="13"/>
      <c r="C53" s="10" t="s">
        <v>9</v>
      </c>
      <c r="D53" s="2"/>
      <c r="E53" s="20">
        <f>(B48*B53)+B49+B50</f>
        <v>290</v>
      </c>
      <c r="G53" s="19" t="s">
        <v>5</v>
      </c>
      <c r="H53" s="13"/>
      <c r="I53" s="10" t="s">
        <v>9</v>
      </c>
      <c r="J53" s="2"/>
      <c r="K53" s="20">
        <f>H50*H53+H48</f>
        <v>175</v>
      </c>
    </row>
    <row r="54" spans="1:11" x14ac:dyDescent="0.2">
      <c r="A54" s="1"/>
      <c r="B54" s="2"/>
      <c r="C54" s="2"/>
      <c r="D54" s="2"/>
      <c r="E54" s="3"/>
      <c r="G54" s="1"/>
      <c r="H54" s="2"/>
      <c r="I54" s="2"/>
      <c r="J54" s="2"/>
      <c r="K54" s="3"/>
    </row>
    <row r="55" spans="1:11" ht="13.5" thickBot="1" x14ac:dyDescent="0.25">
      <c r="A55" s="1"/>
      <c r="B55" s="2"/>
      <c r="C55" s="2"/>
      <c r="D55" s="2"/>
      <c r="E55" s="3"/>
      <c r="G55" s="1"/>
      <c r="H55" s="2"/>
      <c r="I55" s="2"/>
      <c r="J55" s="2"/>
      <c r="K55" s="3"/>
    </row>
    <row r="56" spans="1:11" ht="13.5" thickBot="1" x14ac:dyDescent="0.25">
      <c r="A56" s="21" t="s">
        <v>7</v>
      </c>
      <c r="B56" s="22"/>
      <c r="C56" s="13"/>
      <c r="D56" s="23">
        <f>C56*0.45359</f>
        <v>0</v>
      </c>
      <c r="E56" s="3"/>
      <c r="G56" s="21" t="s">
        <v>7</v>
      </c>
      <c r="H56" s="12"/>
      <c r="I56" s="13"/>
      <c r="J56" s="23">
        <f>I56*0.45359</f>
        <v>0</v>
      </c>
      <c r="K56" s="3"/>
    </row>
    <row r="57" spans="1:11" x14ac:dyDescent="0.2">
      <c r="A57" s="1"/>
      <c r="B57" s="2"/>
      <c r="C57" s="2"/>
      <c r="D57" s="2"/>
      <c r="E57" s="3"/>
      <c r="G57" s="1"/>
      <c r="H57" s="2"/>
      <c r="I57" s="2"/>
      <c r="J57" s="2"/>
      <c r="K57" s="3"/>
    </row>
    <row r="58" spans="1:11" ht="13.5" thickBot="1" x14ac:dyDescent="0.25">
      <c r="A58" s="4"/>
      <c r="B58" s="5"/>
      <c r="C58" s="5"/>
      <c r="D58" s="5"/>
      <c r="E58" s="6"/>
      <c r="G58" s="4"/>
      <c r="H58" s="5"/>
      <c r="I58" s="5"/>
      <c r="J58" s="5"/>
      <c r="K58" s="6"/>
    </row>
    <row r="61" spans="1:11" x14ac:dyDescent="0.2">
      <c r="A61" s="2"/>
      <c r="B61" s="2"/>
      <c r="C61" s="2"/>
      <c r="D61" s="2"/>
      <c r="E61" s="2"/>
    </row>
    <row r="62" spans="1:11" x14ac:dyDescent="0.2">
      <c r="A62" s="87"/>
      <c r="B62" s="87"/>
      <c r="C62" s="87"/>
      <c r="D62" s="87"/>
      <c r="E62" s="87"/>
    </row>
    <row r="63" spans="1:11" x14ac:dyDescent="0.2">
      <c r="A63" s="2"/>
      <c r="B63" s="7"/>
      <c r="C63" s="2"/>
      <c r="D63" s="2"/>
      <c r="E63" s="2"/>
    </row>
    <row r="64" spans="1:11" x14ac:dyDescent="0.2">
      <c r="A64" s="2"/>
      <c r="B64" s="7"/>
      <c r="C64" s="2"/>
      <c r="D64" s="2"/>
      <c r="E64" s="2"/>
    </row>
    <row r="65" spans="1:5" x14ac:dyDescent="0.2">
      <c r="A65" s="2"/>
      <c r="B65" s="7"/>
      <c r="C65" s="2"/>
      <c r="D65" s="2"/>
      <c r="E65" s="2"/>
    </row>
    <row r="66" spans="1:5" x14ac:dyDescent="0.2">
      <c r="A66" s="2"/>
      <c r="B66" s="8"/>
      <c r="C66" s="2"/>
      <c r="D66" s="2"/>
      <c r="E66" s="2"/>
    </row>
    <row r="67" spans="1:5" x14ac:dyDescent="0.2">
      <c r="A67" s="2"/>
      <c r="B67" s="7"/>
      <c r="C67" s="2"/>
      <c r="D67" s="2"/>
      <c r="E67" s="2"/>
    </row>
    <row r="68" spans="1:5" x14ac:dyDescent="0.2">
      <c r="A68" s="2"/>
      <c r="B68" s="8"/>
      <c r="C68" s="2"/>
      <c r="D68" s="2"/>
      <c r="E68" s="2"/>
    </row>
    <row r="69" spans="1:5" x14ac:dyDescent="0.2">
      <c r="A69" s="2"/>
      <c r="B69" s="8"/>
      <c r="C69" s="2"/>
      <c r="D69" s="2"/>
      <c r="E69" s="2"/>
    </row>
    <row r="70" spans="1:5" x14ac:dyDescent="0.2">
      <c r="A70" s="2"/>
      <c r="B70" s="2"/>
      <c r="C70" s="2"/>
      <c r="D70" s="2"/>
      <c r="E70" s="2"/>
    </row>
    <row r="71" spans="1:5" x14ac:dyDescent="0.2">
      <c r="A71" s="24"/>
      <c r="B71" s="2"/>
      <c r="C71" s="2"/>
      <c r="D71" s="2"/>
      <c r="E71" s="2"/>
    </row>
    <row r="72" spans="1:5" x14ac:dyDescent="0.2">
      <c r="A72" s="24"/>
      <c r="B72" s="25"/>
      <c r="C72" s="10"/>
      <c r="D72" s="2"/>
      <c r="E72" s="26"/>
    </row>
    <row r="73" spans="1:5" x14ac:dyDescent="0.2">
      <c r="A73" s="2"/>
      <c r="B73" s="2"/>
      <c r="C73" s="2"/>
      <c r="D73" s="2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2"/>
      <c r="B75" s="22"/>
      <c r="C75" s="25"/>
      <c r="D75" s="23"/>
      <c r="E75" s="2"/>
    </row>
    <row r="76" spans="1:5" x14ac:dyDescent="0.2">
      <c r="A76" s="2"/>
      <c r="B76" s="2"/>
      <c r="C76" s="2"/>
      <c r="D76" s="2"/>
      <c r="E76" s="2"/>
    </row>
    <row r="77" spans="1:5" x14ac:dyDescent="0.2">
      <c r="A77" s="2"/>
      <c r="B77" s="2"/>
      <c r="C77" s="2"/>
      <c r="D77" s="2"/>
      <c r="E77" s="2"/>
    </row>
    <row r="78" spans="1:5" x14ac:dyDescent="0.2">
      <c r="A78" s="2"/>
      <c r="B78" s="2"/>
      <c r="C78" s="2"/>
      <c r="D78" s="2"/>
      <c r="E78" s="2"/>
    </row>
  </sheetData>
  <sheetProtection selectLockedCells="1"/>
  <mergeCells count="8">
    <mergeCell ref="A62:E62"/>
    <mergeCell ref="A5:E5"/>
    <mergeCell ref="A1:K1"/>
    <mergeCell ref="A43:E43"/>
    <mergeCell ref="A24:E24"/>
    <mergeCell ref="G43:K43"/>
    <mergeCell ref="G5:K5"/>
    <mergeCell ref="A3:K3"/>
  </mergeCells>
  <phoneticPr fontId="1" type="noConversion"/>
  <printOptions horizontalCentered="1" verticalCentered="1"/>
  <pageMargins left="0.25" right="0.25" top="0.25" bottom="0.25" header="0.5" footer="0.5"/>
  <pageSetup scale="78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"/>
  <sheetViews>
    <sheetView zoomScale="90" zoomScaleNormal="90" workbookViewId="0">
      <selection activeCell="B64" sqref="B64"/>
    </sheetView>
  </sheetViews>
  <sheetFormatPr defaultRowHeight="12.75" x14ac:dyDescent="0.2"/>
  <cols>
    <col min="1" max="1" width="33.7109375" customWidth="1"/>
    <col min="2" max="4" width="9.140625" customWidth="1"/>
    <col min="5" max="5" width="15.42578125" customWidth="1"/>
    <col min="6" max="6" width="9.5703125" customWidth="1"/>
    <col min="7" max="7" width="9.7109375" customWidth="1"/>
    <col min="8" max="8" width="30.28515625" customWidth="1"/>
    <col min="9" max="11" width="9.140625" customWidth="1"/>
    <col min="12" max="12" width="16.28515625" customWidth="1"/>
  </cols>
  <sheetData>
    <row r="1" spans="1:13" ht="53.25" customHeight="1" x14ac:dyDescent="0.25">
      <c r="A1" s="68"/>
      <c r="B1" s="69"/>
      <c r="C1" s="93" t="s">
        <v>86</v>
      </c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 hidden="1" customHeight="1" x14ac:dyDescent="0.2">
      <c r="A2" s="1"/>
      <c r="B2" s="2"/>
      <c r="C2" s="2"/>
      <c r="D2" s="2"/>
      <c r="E2" s="2"/>
      <c r="F2" s="2"/>
      <c r="G2" s="3"/>
    </row>
    <row r="3" spans="1:13" ht="12.75" hidden="1" customHeight="1" x14ac:dyDescent="0.2">
      <c r="A3" s="27" t="s">
        <v>45</v>
      </c>
      <c r="B3" s="28"/>
      <c r="C3" s="29"/>
      <c r="D3" s="29"/>
      <c r="E3" s="97" t="s">
        <v>81</v>
      </c>
      <c r="F3" s="97"/>
      <c r="G3" s="98"/>
      <c r="K3" s="2"/>
      <c r="L3" s="2"/>
    </row>
    <row r="4" spans="1:13" hidden="1" x14ac:dyDescent="0.2">
      <c r="A4" s="30"/>
      <c r="B4" s="29" t="s">
        <v>23</v>
      </c>
      <c r="C4" s="29" t="s">
        <v>23</v>
      </c>
      <c r="D4" s="29" t="s">
        <v>24</v>
      </c>
      <c r="E4" s="29"/>
      <c r="F4" s="2" t="s">
        <v>26</v>
      </c>
      <c r="G4" s="3">
        <v>1.6</v>
      </c>
      <c r="H4" s="35"/>
      <c r="I4" s="31"/>
      <c r="K4" s="2"/>
      <c r="L4" s="2"/>
    </row>
    <row r="5" spans="1:13" ht="12.75" hidden="1" customHeight="1" x14ac:dyDescent="0.2">
      <c r="A5" s="80" t="s">
        <v>70</v>
      </c>
      <c r="B5" s="28"/>
      <c r="C5" s="29">
        <v>80</v>
      </c>
      <c r="D5" s="33">
        <f>C5*B1</f>
        <v>0</v>
      </c>
      <c r="E5" s="29"/>
      <c r="F5" s="2" t="s">
        <v>27</v>
      </c>
      <c r="G5" s="3">
        <v>1.4</v>
      </c>
    </row>
    <row r="6" spans="1:13" ht="12.75" hidden="1" customHeight="1" x14ac:dyDescent="0.2">
      <c r="A6" s="80" t="s">
        <v>75</v>
      </c>
      <c r="B6" s="28">
        <v>0.25</v>
      </c>
      <c r="C6" s="29">
        <f>0.25*G27</f>
        <v>0</v>
      </c>
      <c r="D6" s="33">
        <f>C6*B1</f>
        <v>0</v>
      </c>
      <c r="E6" s="29"/>
      <c r="F6" s="2" t="s">
        <v>67</v>
      </c>
      <c r="G6" s="34">
        <v>1.05</v>
      </c>
    </row>
    <row r="7" spans="1:13" ht="12.75" hidden="1" customHeight="1" x14ac:dyDescent="0.2">
      <c r="A7" s="80" t="s">
        <v>72</v>
      </c>
      <c r="B7" s="76">
        <v>0.18</v>
      </c>
      <c r="C7" s="33">
        <f>B7*D5+D6</f>
        <v>0</v>
      </c>
      <c r="D7" s="33">
        <f>C7*B1</f>
        <v>0</v>
      </c>
      <c r="E7" s="29"/>
      <c r="F7" s="85" t="s">
        <v>82</v>
      </c>
      <c r="G7" s="34">
        <v>0.95</v>
      </c>
      <c r="H7" s="17"/>
      <c r="I7" s="17"/>
      <c r="J7" s="17"/>
      <c r="K7" s="24"/>
      <c r="L7" s="24"/>
    </row>
    <row r="8" spans="1:13" hidden="1" x14ac:dyDescent="0.2">
      <c r="A8" s="80" t="s">
        <v>71</v>
      </c>
      <c r="B8" s="28"/>
      <c r="C8" s="29">
        <v>30</v>
      </c>
      <c r="D8" s="33">
        <f>C8*B1</f>
        <v>0</v>
      </c>
      <c r="E8" s="2"/>
      <c r="F8" s="35"/>
      <c r="G8" s="34"/>
      <c r="H8" s="77"/>
      <c r="I8" s="77"/>
      <c r="J8" s="17"/>
      <c r="K8" s="77"/>
      <c r="L8" s="77"/>
    </row>
    <row r="9" spans="1:13" hidden="1" x14ac:dyDescent="0.2">
      <c r="A9" s="80"/>
      <c r="B9" s="28"/>
      <c r="C9" s="29"/>
      <c r="D9" s="33"/>
      <c r="E9" s="2"/>
      <c r="F9" s="35"/>
      <c r="G9" s="34"/>
      <c r="H9" s="77"/>
      <c r="I9" s="77"/>
      <c r="J9" s="17"/>
      <c r="K9" s="77"/>
      <c r="L9" s="77"/>
    </row>
    <row r="10" spans="1:13" hidden="1" x14ac:dyDescent="0.2">
      <c r="A10" s="80" t="s">
        <v>73</v>
      </c>
      <c r="B10" s="83">
        <v>1</v>
      </c>
      <c r="C10" s="29">
        <f>B10*G27</f>
        <v>0</v>
      </c>
      <c r="D10" s="33">
        <f>C10*B1</f>
        <v>0</v>
      </c>
      <c r="E10" s="2"/>
      <c r="F10" s="2"/>
      <c r="G10" s="3"/>
      <c r="H10" s="77"/>
      <c r="I10" s="77"/>
      <c r="J10" s="17"/>
      <c r="K10" s="17"/>
      <c r="L10" s="2"/>
      <c r="M10" s="2"/>
    </row>
    <row r="11" spans="1:13" hidden="1" x14ac:dyDescent="0.2">
      <c r="A11" s="80" t="s">
        <v>74</v>
      </c>
      <c r="B11" s="28">
        <v>0.2</v>
      </c>
      <c r="C11" s="29">
        <f>B11*G27</f>
        <v>0</v>
      </c>
      <c r="D11" s="33">
        <f>C11*B1</f>
        <v>0</v>
      </c>
      <c r="E11" s="2"/>
      <c r="F11" s="2"/>
      <c r="G11" s="3"/>
      <c r="H11" s="77"/>
      <c r="I11" s="77"/>
      <c r="J11" s="17"/>
      <c r="K11" s="17"/>
      <c r="L11" s="2"/>
      <c r="M11" s="2"/>
    </row>
    <row r="12" spans="1:13" hidden="1" x14ac:dyDescent="0.2">
      <c r="A12" s="32" t="s">
        <v>13</v>
      </c>
      <c r="B12" s="28"/>
      <c r="C12" s="29"/>
      <c r="D12" s="36">
        <v>65</v>
      </c>
      <c r="E12" s="2"/>
      <c r="F12" s="2"/>
      <c r="G12" s="3"/>
      <c r="H12" s="35"/>
      <c r="I12" s="31"/>
      <c r="K12" s="2"/>
      <c r="L12" s="35"/>
      <c r="M12" s="35"/>
    </row>
    <row r="13" spans="1:13" hidden="1" x14ac:dyDescent="0.2">
      <c r="A13" s="80" t="s">
        <v>76</v>
      </c>
      <c r="B13" s="28"/>
      <c r="C13" s="29"/>
      <c r="D13" s="33">
        <v>55</v>
      </c>
      <c r="E13" s="2"/>
      <c r="F13" s="2"/>
      <c r="G13" s="3"/>
      <c r="H13" s="77"/>
      <c r="I13" s="77"/>
      <c r="J13" s="17"/>
      <c r="K13" s="17"/>
      <c r="L13" s="2"/>
      <c r="M13" s="2"/>
    </row>
    <row r="14" spans="1:13" hidden="1" x14ac:dyDescent="0.2">
      <c r="A14" s="80" t="s">
        <v>65</v>
      </c>
      <c r="B14" s="28">
        <v>0.13</v>
      </c>
      <c r="C14" s="29"/>
      <c r="D14" s="36">
        <f>B14*D26</f>
        <v>0</v>
      </c>
      <c r="E14" s="2"/>
      <c r="F14" s="2"/>
      <c r="G14" s="3"/>
      <c r="H14" s="2"/>
      <c r="I14" s="2"/>
      <c r="K14" s="2"/>
      <c r="L14" s="35"/>
      <c r="M14" s="2"/>
    </row>
    <row r="15" spans="1:13" hidden="1" x14ac:dyDescent="0.2">
      <c r="A15" s="80" t="s">
        <v>66</v>
      </c>
      <c r="B15" s="28"/>
      <c r="C15" s="29"/>
      <c r="D15" s="36">
        <f>IF(D14&lt;12,12,D14)</f>
        <v>12</v>
      </c>
      <c r="E15" s="2"/>
      <c r="F15" s="2"/>
      <c r="G15" s="3"/>
      <c r="H15" s="35"/>
      <c r="I15" s="2"/>
      <c r="K15" s="35"/>
      <c r="L15" s="35"/>
      <c r="M15" s="2"/>
    </row>
    <row r="16" spans="1:13" hidden="1" x14ac:dyDescent="0.2">
      <c r="A16" s="80"/>
      <c r="B16" s="28"/>
      <c r="C16" s="29"/>
      <c r="D16" s="36"/>
      <c r="E16" s="2"/>
      <c r="F16" s="2"/>
      <c r="G16" s="3"/>
      <c r="H16" s="35"/>
      <c r="I16" s="2"/>
      <c r="K16" s="35"/>
      <c r="L16" s="35"/>
    </row>
    <row r="17" spans="1:13" hidden="1" x14ac:dyDescent="0.2">
      <c r="A17" s="80" t="s">
        <v>77</v>
      </c>
      <c r="B17" s="28"/>
      <c r="C17" s="29"/>
      <c r="D17" s="36">
        <v>15</v>
      </c>
      <c r="E17" s="2"/>
      <c r="F17" s="2"/>
      <c r="G17" s="3"/>
      <c r="H17" s="35"/>
      <c r="I17" s="2"/>
      <c r="K17" s="35"/>
      <c r="L17" s="35"/>
    </row>
    <row r="18" spans="1:13" hidden="1" x14ac:dyDescent="0.2">
      <c r="A18" s="32" t="s">
        <v>10</v>
      </c>
      <c r="B18" s="28"/>
      <c r="C18" s="29"/>
      <c r="D18" s="36">
        <v>125</v>
      </c>
      <c r="E18" s="2"/>
      <c r="F18" s="2"/>
      <c r="G18" s="3"/>
      <c r="H18" s="35"/>
      <c r="I18" s="35"/>
      <c r="K18" s="35"/>
      <c r="L18" s="35"/>
    </row>
    <row r="19" spans="1:13" hidden="1" x14ac:dyDescent="0.2">
      <c r="A19" s="80" t="s">
        <v>79</v>
      </c>
      <c r="B19" s="28"/>
      <c r="C19" s="29"/>
      <c r="D19" s="36">
        <f>F22*13.14</f>
        <v>0</v>
      </c>
      <c r="E19" s="2"/>
      <c r="F19" s="2"/>
      <c r="G19" s="3"/>
      <c r="H19" s="35"/>
      <c r="I19" s="2"/>
      <c r="K19" s="35"/>
      <c r="L19" s="35"/>
    </row>
    <row r="20" spans="1:13" hidden="1" x14ac:dyDescent="0.2">
      <c r="A20" s="30" t="s">
        <v>78</v>
      </c>
      <c r="B20" s="29"/>
      <c r="C20" s="29"/>
      <c r="D20" s="33">
        <f>IF(D19&lt;56,56,D19)</f>
        <v>56</v>
      </c>
      <c r="E20" s="2"/>
      <c r="F20" s="2"/>
      <c r="G20" s="3"/>
      <c r="H20" s="35"/>
      <c r="I20" s="35"/>
    </row>
    <row r="21" spans="1:13" hidden="1" x14ac:dyDescent="0.2">
      <c r="A21" s="84" t="s">
        <v>80</v>
      </c>
      <c r="B21" s="2"/>
      <c r="C21" s="2"/>
      <c r="D21" s="7">
        <f>D20*30%</f>
        <v>16.8</v>
      </c>
      <c r="E21" s="38"/>
      <c r="F21" s="2"/>
      <c r="G21" s="3"/>
      <c r="H21" s="35"/>
      <c r="I21" s="35"/>
    </row>
    <row r="22" spans="1:13" ht="12.75" hidden="1" customHeight="1" thickBot="1" x14ac:dyDescent="0.25">
      <c r="A22" s="39"/>
      <c r="B22" s="5">
        <f>G27</f>
        <v>0</v>
      </c>
      <c r="C22" s="5"/>
      <c r="D22" s="40"/>
      <c r="E22" s="5"/>
      <c r="F22" s="86">
        <f>G22/100</f>
        <v>0</v>
      </c>
      <c r="G22" s="6">
        <f>G27*2.20462</f>
        <v>0</v>
      </c>
      <c r="H22" s="35"/>
      <c r="I22" s="35"/>
    </row>
    <row r="23" spans="1:13" hidden="1" x14ac:dyDescent="0.2">
      <c r="A23" s="38"/>
      <c r="B23" s="38"/>
      <c r="C23" s="38"/>
      <c r="D23" s="38"/>
      <c r="E23" s="38"/>
      <c r="F23" s="2"/>
      <c r="G23" s="2"/>
      <c r="H23" s="35"/>
      <c r="I23" s="2"/>
    </row>
    <row r="24" spans="1:13" hidden="1" x14ac:dyDescent="0.2">
      <c r="A24" s="38"/>
      <c r="B24" s="38"/>
      <c r="C24" s="38"/>
      <c r="D24" s="38"/>
      <c r="E24" s="38"/>
      <c r="F24" s="2"/>
      <c r="G24" s="2"/>
      <c r="H24" s="2"/>
      <c r="I24" s="2"/>
    </row>
    <row r="25" spans="1:13" ht="21" x14ac:dyDescent="0.35">
      <c r="A25" s="41" t="s">
        <v>15</v>
      </c>
      <c r="B25" s="42"/>
      <c r="C25" s="43"/>
      <c r="D25" s="44"/>
      <c r="E25" s="41"/>
      <c r="F25" s="45"/>
      <c r="G25" s="45"/>
      <c r="H25" s="45"/>
      <c r="I25" s="45"/>
      <c r="J25" s="46"/>
      <c r="K25" s="46"/>
      <c r="L25" s="46"/>
      <c r="M25" s="46"/>
    </row>
    <row r="26" spans="1:13" ht="19.5" thickBot="1" x14ac:dyDescent="0.3">
      <c r="A26" s="47"/>
      <c r="B26" s="48"/>
      <c r="C26" s="49"/>
      <c r="D26" s="50"/>
      <c r="E26" s="38"/>
      <c r="F26" s="51" t="s">
        <v>40</v>
      </c>
      <c r="G26" s="51" t="s">
        <v>41</v>
      </c>
      <c r="H26" s="2"/>
      <c r="I26" s="2"/>
    </row>
    <row r="27" spans="1:13" ht="24.75" thickTop="1" thickBot="1" x14ac:dyDescent="0.4">
      <c r="A27" s="52" t="s">
        <v>42</v>
      </c>
      <c r="B27" s="52"/>
      <c r="C27" s="52"/>
      <c r="D27" s="52"/>
      <c r="E27" s="52"/>
      <c r="F27" s="53">
        <v>0</v>
      </c>
      <c r="G27" s="54">
        <f>F27*0.45359</f>
        <v>0</v>
      </c>
      <c r="H27" s="52" t="s">
        <v>43</v>
      </c>
      <c r="I27" s="55"/>
      <c r="J27" s="56"/>
      <c r="K27" s="56"/>
      <c r="L27" s="56"/>
      <c r="M27" s="56"/>
    </row>
    <row r="28" spans="1:13" ht="14.25" thickTop="1" thickBot="1" x14ac:dyDescent="0.25"/>
    <row r="29" spans="1:13" ht="21.75" thickBot="1" x14ac:dyDescent="0.4">
      <c r="A29" s="94" t="s">
        <v>59</v>
      </c>
      <c r="B29" s="95"/>
      <c r="C29" s="95"/>
      <c r="D29" s="95"/>
      <c r="E29" s="95"/>
      <c r="F29" s="96"/>
      <c r="G29" s="57"/>
      <c r="H29" s="94" t="s">
        <v>62</v>
      </c>
      <c r="I29" s="95"/>
      <c r="J29" s="95"/>
      <c r="K29" s="95"/>
      <c r="L29" s="95"/>
      <c r="M29" s="96"/>
    </row>
    <row r="30" spans="1:13" ht="15" x14ac:dyDescent="0.25">
      <c r="A30" s="79" t="s">
        <v>58</v>
      </c>
      <c r="B30" s="58"/>
      <c r="C30" s="82">
        <f>G4*G27</f>
        <v>0</v>
      </c>
      <c r="D30" s="7">
        <f>C30*B1</f>
        <v>0</v>
      </c>
      <c r="E30" s="2"/>
      <c r="F30" s="3"/>
      <c r="H30" s="79" t="s">
        <v>58</v>
      </c>
      <c r="I30" s="58"/>
      <c r="J30" s="82">
        <f>G5*G27</f>
        <v>0</v>
      </c>
      <c r="K30" s="7">
        <f>J30*I1</f>
        <v>0</v>
      </c>
      <c r="L30" s="2"/>
      <c r="M30" s="3"/>
    </row>
    <row r="31" spans="1:13" x14ac:dyDescent="0.2">
      <c r="A31" s="1"/>
      <c r="B31" s="2"/>
      <c r="C31" s="2"/>
      <c r="D31" s="2"/>
      <c r="E31" s="2"/>
      <c r="F31" s="3"/>
      <c r="H31" s="1"/>
      <c r="I31" s="2"/>
      <c r="J31" s="2"/>
      <c r="K31" s="2"/>
      <c r="L31" s="2"/>
      <c r="M31" s="3"/>
    </row>
    <row r="32" spans="1:13" x14ac:dyDescent="0.2">
      <c r="A32" s="80" t="s">
        <v>48</v>
      </c>
      <c r="B32" s="28"/>
      <c r="C32" s="29"/>
      <c r="D32" s="33">
        <f>$D$5+$D$6+$D$7+$D$8</f>
        <v>0</v>
      </c>
      <c r="E32" s="2"/>
      <c r="F32" s="3"/>
      <c r="H32" s="80" t="s">
        <v>48</v>
      </c>
      <c r="I32" s="28"/>
      <c r="J32" s="29"/>
      <c r="K32" s="33">
        <f>$D$5+$D$6+$D$7+$D$8</f>
        <v>0</v>
      </c>
      <c r="L32" s="2"/>
      <c r="M32" s="3"/>
    </row>
    <row r="33" spans="1:13" x14ac:dyDescent="0.2">
      <c r="A33" s="32"/>
      <c r="B33" s="76"/>
      <c r="C33" s="29"/>
      <c r="D33" s="33"/>
      <c r="E33" s="2"/>
      <c r="F33" s="3"/>
      <c r="H33" s="32"/>
      <c r="I33" s="76"/>
      <c r="J33" s="29"/>
      <c r="K33" s="33"/>
      <c r="L33" s="2"/>
      <c r="M33" s="3"/>
    </row>
    <row r="34" spans="1:13" x14ac:dyDescent="0.2">
      <c r="A34" s="80" t="s">
        <v>83</v>
      </c>
      <c r="B34" s="28"/>
      <c r="C34" s="29"/>
      <c r="D34" s="33">
        <f>$D$10+$D$11+$D$12+$D$13+$D$15</f>
        <v>132</v>
      </c>
      <c r="E34" s="2"/>
      <c r="F34" s="3"/>
      <c r="H34" s="80" t="s">
        <v>83</v>
      </c>
      <c r="I34" s="28"/>
      <c r="J34" s="29"/>
      <c r="K34" s="33">
        <f>$D$10+$D$11+$D$12+$D$13+$D$15</f>
        <v>132</v>
      </c>
      <c r="L34" s="2"/>
      <c r="M34" s="3"/>
    </row>
    <row r="35" spans="1:13" x14ac:dyDescent="0.2">
      <c r="A35" s="32"/>
      <c r="B35" s="28"/>
      <c r="C35" s="29"/>
      <c r="D35" s="33"/>
      <c r="E35" s="2"/>
      <c r="F35" s="3"/>
      <c r="H35" s="32"/>
      <c r="I35" s="28"/>
      <c r="J35" s="29"/>
      <c r="K35" s="33"/>
      <c r="L35" s="2"/>
      <c r="M35" s="3"/>
    </row>
    <row r="36" spans="1:13" x14ac:dyDescent="0.2">
      <c r="A36" s="80" t="s">
        <v>84</v>
      </c>
      <c r="B36" s="28"/>
      <c r="C36" s="29"/>
      <c r="D36" s="33">
        <f>$D$17+$D$18+$D$20+$D$21</f>
        <v>212.8</v>
      </c>
      <c r="E36" s="2"/>
      <c r="F36" s="3"/>
      <c r="H36" s="80" t="s">
        <v>84</v>
      </c>
      <c r="I36" s="28"/>
      <c r="J36" s="29"/>
      <c r="K36" s="33">
        <f>$D$17+$D$18+$D$20+$D$21</f>
        <v>212.8</v>
      </c>
      <c r="L36" s="2"/>
      <c r="M36" s="3"/>
    </row>
    <row r="37" spans="1:13" ht="12.75" customHeight="1" thickBot="1" x14ac:dyDescent="0.25">
      <c r="A37" s="30"/>
      <c r="B37" s="29"/>
      <c r="C37" s="29"/>
      <c r="D37" s="33"/>
      <c r="E37" s="2"/>
      <c r="F37" s="3"/>
      <c r="H37" s="30"/>
      <c r="I37" s="29"/>
      <c r="J37" s="29"/>
      <c r="K37" s="33"/>
      <c r="L37" s="2"/>
      <c r="M37" s="3"/>
    </row>
    <row r="38" spans="1:13" ht="22.5" thickTop="1" thickBot="1" x14ac:dyDescent="0.4">
      <c r="A38" s="62" t="s">
        <v>44</v>
      </c>
      <c r="B38" s="63"/>
      <c r="C38" s="63"/>
      <c r="D38" s="2"/>
      <c r="E38" s="64">
        <f>D30+D32+D34+D36</f>
        <v>344.8</v>
      </c>
      <c r="F38" s="3"/>
      <c r="H38" s="62" t="s">
        <v>44</v>
      </c>
      <c r="I38" s="2"/>
      <c r="J38" s="2"/>
      <c r="K38" s="2"/>
      <c r="L38" s="64">
        <f>K30+K32+K34+K36</f>
        <v>344.8</v>
      </c>
      <c r="M38" s="3"/>
    </row>
    <row r="39" spans="1:13" ht="14.25" thickTop="1" thickBot="1" x14ac:dyDescent="0.25">
      <c r="A39" s="4"/>
      <c r="B39" s="5"/>
      <c r="C39" s="5"/>
      <c r="D39" s="5"/>
      <c r="E39" s="5"/>
      <c r="F39" s="6"/>
      <c r="H39" s="4"/>
      <c r="I39" s="5"/>
      <c r="J39" s="5"/>
      <c r="K39" s="5"/>
      <c r="L39" s="5"/>
      <c r="M39" s="6"/>
    </row>
    <row r="41" spans="1:13" ht="13.5" thickBot="1" x14ac:dyDescent="0.25"/>
    <row r="42" spans="1:13" ht="21.75" thickBot="1" x14ac:dyDescent="0.4">
      <c r="A42" s="94" t="s">
        <v>68</v>
      </c>
      <c r="B42" s="95"/>
      <c r="C42" s="95"/>
      <c r="D42" s="95"/>
      <c r="E42" s="95"/>
      <c r="F42" s="96"/>
      <c r="G42" s="57"/>
      <c r="H42" s="94" t="s">
        <v>69</v>
      </c>
      <c r="I42" s="95"/>
      <c r="J42" s="95"/>
      <c r="K42" s="95"/>
      <c r="L42" s="95"/>
      <c r="M42" s="96"/>
    </row>
    <row r="43" spans="1:13" ht="15" x14ac:dyDescent="0.25">
      <c r="A43" s="79" t="s">
        <v>58</v>
      </c>
      <c r="B43" s="58"/>
      <c r="C43" s="82">
        <f>G6*G27</f>
        <v>0</v>
      </c>
      <c r="D43" s="7">
        <f>C43*B1</f>
        <v>0</v>
      </c>
      <c r="E43" s="2"/>
      <c r="F43" s="3"/>
      <c r="H43" s="79" t="s">
        <v>58</v>
      </c>
      <c r="I43" s="58"/>
      <c r="J43" s="82">
        <f>G7*G27</f>
        <v>0</v>
      </c>
      <c r="K43" s="7">
        <f>J43*B1</f>
        <v>0</v>
      </c>
      <c r="L43" s="2"/>
      <c r="M43" s="3"/>
    </row>
    <row r="44" spans="1:13" ht="21" x14ac:dyDescent="0.35">
      <c r="A44" s="1"/>
      <c r="B44" s="2"/>
      <c r="C44" s="2"/>
      <c r="D44" s="2"/>
      <c r="E44" s="2"/>
      <c r="F44" s="3"/>
      <c r="H44" s="65"/>
      <c r="I44" s="66"/>
      <c r="J44" s="66"/>
      <c r="K44" s="66"/>
      <c r="L44" s="66"/>
      <c r="M44" s="67"/>
    </row>
    <row r="45" spans="1:13" x14ac:dyDescent="0.2">
      <c r="A45" s="80" t="s">
        <v>48</v>
      </c>
      <c r="B45" s="28"/>
      <c r="C45" s="29"/>
      <c r="D45" s="33">
        <f>$D$5+$D$6+$D$7+$D$8</f>
        <v>0</v>
      </c>
      <c r="E45" s="2"/>
      <c r="F45" s="3"/>
      <c r="H45" s="80" t="s">
        <v>48</v>
      </c>
      <c r="I45" s="28"/>
      <c r="J45" s="29"/>
      <c r="K45" s="33">
        <f>$D$5+$D$6+$D$7+$D$8</f>
        <v>0</v>
      </c>
      <c r="L45" s="2"/>
      <c r="M45" s="3"/>
    </row>
    <row r="46" spans="1:13" x14ac:dyDescent="0.2">
      <c r="A46" s="32"/>
      <c r="B46" s="76"/>
      <c r="C46" s="29"/>
      <c r="D46" s="33"/>
      <c r="E46" s="2"/>
      <c r="F46" s="3"/>
      <c r="H46" s="32"/>
      <c r="I46" s="76"/>
      <c r="J46" s="29"/>
      <c r="K46" s="33"/>
      <c r="L46" s="2"/>
      <c r="M46" s="3"/>
    </row>
    <row r="47" spans="1:13" x14ac:dyDescent="0.2">
      <c r="A47" s="80" t="s">
        <v>83</v>
      </c>
      <c r="B47" s="28"/>
      <c r="C47" s="29"/>
      <c r="D47" s="33">
        <f>$D$10+$D$11+$D$12+$D$13+$D$15</f>
        <v>132</v>
      </c>
      <c r="E47" s="2"/>
      <c r="F47" s="3"/>
      <c r="H47" s="80" t="s">
        <v>83</v>
      </c>
      <c r="I47" s="28"/>
      <c r="J47" s="29"/>
      <c r="K47" s="33">
        <f>$D$10+$D$11+$D$12+$D$13+$D$15</f>
        <v>132</v>
      </c>
      <c r="L47" s="2"/>
      <c r="M47" s="3"/>
    </row>
    <row r="48" spans="1:13" x14ac:dyDescent="0.2">
      <c r="A48" s="32"/>
      <c r="B48" s="28"/>
      <c r="C48" s="29"/>
      <c r="D48" s="33"/>
      <c r="E48" s="2"/>
      <c r="F48" s="3"/>
      <c r="H48" s="32"/>
      <c r="I48" s="28"/>
      <c r="J48" s="29"/>
      <c r="K48" s="33"/>
      <c r="L48" s="2"/>
      <c r="M48" s="3"/>
    </row>
    <row r="49" spans="1:13" x14ac:dyDescent="0.2">
      <c r="A49" s="80" t="s">
        <v>84</v>
      </c>
      <c r="B49" s="28"/>
      <c r="C49" s="29"/>
      <c r="D49" s="33">
        <f>$D$17+$D$18+$D$20+$D$21</f>
        <v>212.8</v>
      </c>
      <c r="E49" s="2"/>
      <c r="F49" s="3"/>
      <c r="H49" s="80" t="s">
        <v>84</v>
      </c>
      <c r="I49" s="28"/>
      <c r="J49" s="29"/>
      <c r="K49" s="33">
        <f>$D$17+$D$18+$D$20+$D$21</f>
        <v>212.8</v>
      </c>
      <c r="L49" s="2"/>
      <c r="M49" s="3"/>
    </row>
    <row r="50" spans="1:13" x14ac:dyDescent="0.2">
      <c r="A50" s="32"/>
      <c r="B50" s="28"/>
      <c r="C50" s="29"/>
      <c r="D50" s="33"/>
      <c r="E50" s="2"/>
      <c r="F50" s="3"/>
      <c r="H50" s="32"/>
      <c r="I50" s="28"/>
      <c r="J50" s="29"/>
      <c r="K50" s="33"/>
      <c r="L50" s="2"/>
      <c r="M50" s="3"/>
    </row>
    <row r="51" spans="1:13" ht="13.5" thickBot="1" x14ac:dyDescent="0.25">
      <c r="A51" s="30"/>
      <c r="B51" s="29"/>
      <c r="C51" s="29"/>
      <c r="D51" s="33"/>
      <c r="E51" s="2"/>
      <c r="F51" s="3"/>
      <c r="H51" s="32"/>
      <c r="I51" s="28"/>
      <c r="J51" s="29"/>
      <c r="K51" s="36"/>
      <c r="L51" s="2"/>
      <c r="M51" s="3"/>
    </row>
    <row r="52" spans="1:13" ht="22.5" thickTop="1" thickBot="1" x14ac:dyDescent="0.4">
      <c r="A52" s="62" t="s">
        <v>44</v>
      </c>
      <c r="B52" s="2"/>
      <c r="C52" s="2"/>
      <c r="D52" s="2"/>
      <c r="E52" s="64">
        <f>D43+D45+D47+D49</f>
        <v>344.8</v>
      </c>
      <c r="F52" s="3"/>
      <c r="H52" s="62" t="s">
        <v>44</v>
      </c>
      <c r="I52" s="2"/>
      <c r="J52" s="2"/>
      <c r="K52" s="2"/>
      <c r="L52" s="64">
        <f>K43+K45+K47+K49</f>
        <v>344.8</v>
      </c>
      <c r="M52" s="3"/>
    </row>
    <row r="53" spans="1:13" ht="14.25" thickTop="1" thickBot="1" x14ac:dyDescent="0.25">
      <c r="A53" s="4"/>
      <c r="B53" s="5"/>
      <c r="C53" s="5"/>
      <c r="D53" s="5"/>
      <c r="E53" s="5"/>
      <c r="F53" s="6"/>
      <c r="H53" s="4"/>
      <c r="I53" s="5"/>
      <c r="J53" s="5"/>
      <c r="K53" s="5"/>
      <c r="L53" s="5"/>
      <c r="M53" s="6"/>
    </row>
    <row r="54" spans="1:13" x14ac:dyDescent="0.2">
      <c r="A54" s="2"/>
      <c r="B54" s="2"/>
      <c r="C54" s="2"/>
      <c r="D54" s="2"/>
      <c r="E54" s="2"/>
      <c r="F54" s="2"/>
      <c r="H54" s="2"/>
      <c r="I54" s="2"/>
      <c r="J54" s="2"/>
      <c r="K54" s="2"/>
      <c r="L54" s="2"/>
      <c r="M54" s="2"/>
    </row>
    <row r="59" spans="1:13" x14ac:dyDescent="0.2">
      <c r="E59" s="2"/>
      <c r="F59" s="2"/>
    </row>
    <row r="60" spans="1:13" x14ac:dyDescent="0.2">
      <c r="B60" s="35"/>
      <c r="C60" s="31"/>
      <c r="E60" s="2"/>
      <c r="F60" s="2"/>
    </row>
    <row r="63" spans="1:13" x14ac:dyDescent="0.2">
      <c r="B63" s="17"/>
      <c r="C63" s="17"/>
      <c r="D63" s="17"/>
      <c r="E63" s="24"/>
      <c r="F63" s="24"/>
    </row>
    <row r="64" spans="1:13" x14ac:dyDescent="0.2">
      <c r="B64" s="77"/>
      <c r="C64" s="78"/>
      <c r="D64" s="17"/>
      <c r="E64" s="24"/>
      <c r="F64" s="24"/>
      <c r="G64" s="2"/>
    </row>
    <row r="65" spans="2:7" x14ac:dyDescent="0.2">
      <c r="B65" s="24"/>
      <c r="C65" s="24"/>
      <c r="D65" s="17"/>
      <c r="E65" s="24"/>
      <c r="F65" s="77"/>
      <c r="G65" s="2"/>
    </row>
    <row r="66" spans="2:7" x14ac:dyDescent="0.2">
      <c r="B66" s="77"/>
      <c r="C66" s="24"/>
      <c r="D66" s="17"/>
      <c r="E66" s="77"/>
      <c r="F66" s="77"/>
      <c r="G66" s="2"/>
    </row>
    <row r="67" spans="2:7" x14ac:dyDescent="0.2">
      <c r="B67" s="77"/>
      <c r="C67" s="24"/>
      <c r="D67" s="17"/>
      <c r="E67" s="77"/>
      <c r="F67" s="77"/>
    </row>
    <row r="68" spans="2:7" x14ac:dyDescent="0.2">
      <c r="B68" s="77"/>
      <c r="C68" s="77"/>
      <c r="D68" s="17"/>
      <c r="E68" s="77"/>
      <c r="F68" s="77"/>
      <c r="G68" s="2"/>
    </row>
    <row r="69" spans="2:7" x14ac:dyDescent="0.2">
      <c r="B69" s="77"/>
      <c r="C69" s="77"/>
      <c r="D69" s="17"/>
      <c r="E69" s="17"/>
      <c r="F69" s="24"/>
      <c r="G69" s="2"/>
    </row>
    <row r="70" spans="2:7" x14ac:dyDescent="0.2">
      <c r="B70" s="77"/>
      <c r="C70" s="77"/>
      <c r="D70" s="17"/>
      <c r="E70" s="17"/>
      <c r="F70" s="2"/>
      <c r="G70" s="2"/>
    </row>
    <row r="71" spans="2:7" x14ac:dyDescent="0.2">
      <c r="B71" s="77"/>
      <c r="C71" s="77"/>
      <c r="D71" s="17"/>
      <c r="E71" s="17"/>
      <c r="F71" s="2"/>
      <c r="G71" s="2"/>
    </row>
    <row r="72" spans="2:7" x14ac:dyDescent="0.2">
      <c r="B72" s="77"/>
      <c r="C72" s="77"/>
      <c r="D72" s="17"/>
      <c r="E72" s="17"/>
      <c r="F72" s="2"/>
      <c r="G72" s="35"/>
    </row>
    <row r="73" spans="2:7" x14ac:dyDescent="0.2">
      <c r="B73" s="77"/>
      <c r="C73" s="24"/>
      <c r="D73" s="17"/>
      <c r="E73" s="17"/>
      <c r="F73" s="35"/>
      <c r="G73" s="35"/>
    </row>
    <row r="74" spans="2:7" x14ac:dyDescent="0.2">
      <c r="B74" s="35"/>
      <c r="C74" s="31"/>
      <c r="E74" s="2"/>
      <c r="F74" s="35"/>
      <c r="G74" s="35"/>
    </row>
    <row r="75" spans="2:7" x14ac:dyDescent="0.2">
      <c r="B75" s="2"/>
      <c r="C75" s="2"/>
      <c r="E75" s="2"/>
      <c r="F75" s="35"/>
      <c r="G75" s="2"/>
    </row>
    <row r="76" spans="2:7" x14ac:dyDescent="0.2">
      <c r="B76" s="35"/>
      <c r="C76" s="2"/>
      <c r="E76" s="35"/>
      <c r="F76" s="35"/>
    </row>
    <row r="77" spans="2:7" x14ac:dyDescent="0.2">
      <c r="B77" s="35"/>
      <c r="C77" s="2"/>
      <c r="E77" s="35"/>
      <c r="F77" s="35"/>
    </row>
    <row r="78" spans="2:7" x14ac:dyDescent="0.2">
      <c r="B78" s="35"/>
      <c r="C78" s="35"/>
      <c r="E78" s="35"/>
      <c r="F78" s="35"/>
    </row>
  </sheetData>
  <sheetProtection selectLockedCells="1"/>
  <mergeCells count="6">
    <mergeCell ref="C1:M1"/>
    <mergeCell ref="A29:F29"/>
    <mergeCell ref="H29:M29"/>
    <mergeCell ref="A42:F42"/>
    <mergeCell ref="H42:M42"/>
    <mergeCell ref="E3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M107"/>
  <sheetViews>
    <sheetView topLeftCell="A10" zoomScaleNormal="100" workbookViewId="0">
      <selection activeCell="A37" sqref="A37"/>
    </sheetView>
  </sheetViews>
  <sheetFormatPr defaultRowHeight="12.75" x14ac:dyDescent="0.2"/>
  <cols>
    <col min="1" max="1" width="33.7109375" customWidth="1"/>
    <col min="2" max="4" width="9.140625" customWidth="1"/>
    <col min="5" max="5" width="15.42578125" customWidth="1"/>
    <col min="6" max="6" width="9.5703125" customWidth="1"/>
    <col min="7" max="7" width="9.7109375" customWidth="1"/>
    <col min="8" max="8" width="30.28515625" customWidth="1"/>
    <col min="9" max="11" width="9.140625" customWidth="1"/>
    <col min="12" max="12" width="16.28515625" customWidth="1"/>
  </cols>
  <sheetData>
    <row r="1" spans="1:13" ht="53.25" customHeight="1" x14ac:dyDescent="0.25">
      <c r="A1" s="68" t="s">
        <v>47</v>
      </c>
      <c r="B1" s="69">
        <v>1.33</v>
      </c>
      <c r="C1" s="93" t="s">
        <v>46</v>
      </c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 customHeight="1" x14ac:dyDescent="0.2">
      <c r="A2" s="1"/>
      <c r="B2" s="2"/>
      <c r="C2" s="2"/>
      <c r="D2" s="2"/>
      <c r="E2" s="2"/>
      <c r="F2" s="2"/>
      <c r="G2" s="3"/>
    </row>
    <row r="3" spans="1:13" ht="12.75" customHeight="1" x14ac:dyDescent="0.2">
      <c r="A3" s="27" t="s">
        <v>45</v>
      </c>
      <c r="B3" s="28"/>
      <c r="C3" s="29"/>
      <c r="D3" s="29"/>
      <c r="E3" s="29"/>
      <c r="F3" s="2"/>
      <c r="G3" s="3"/>
      <c r="H3" t="s">
        <v>57</v>
      </c>
      <c r="K3" s="2"/>
      <c r="L3" s="2"/>
    </row>
    <row r="4" spans="1:13" x14ac:dyDescent="0.2">
      <c r="A4" s="30"/>
      <c r="B4" s="29" t="s">
        <v>23</v>
      </c>
      <c r="C4" s="29" t="s">
        <v>23</v>
      </c>
      <c r="D4" s="29" t="s">
        <v>24</v>
      </c>
      <c r="E4" s="29"/>
      <c r="F4" s="2"/>
      <c r="G4" s="3" t="s">
        <v>23</v>
      </c>
      <c r="H4" s="35"/>
      <c r="I4" s="31"/>
      <c r="K4" s="2"/>
      <c r="L4" s="2"/>
    </row>
    <row r="5" spans="1:13" ht="12.75" customHeight="1" x14ac:dyDescent="0.2">
      <c r="A5" s="32" t="s">
        <v>25</v>
      </c>
      <c r="B5" s="28"/>
      <c r="C5" s="29">
        <v>110</v>
      </c>
      <c r="D5" s="33">
        <f>C5*B1</f>
        <v>146.30000000000001</v>
      </c>
      <c r="E5" s="29"/>
      <c r="F5" s="2" t="s">
        <v>26</v>
      </c>
      <c r="G5" s="3">
        <v>1.6</v>
      </c>
      <c r="L5" t="s">
        <v>23</v>
      </c>
    </row>
    <row r="6" spans="1:13" ht="12.75" customHeight="1" x14ac:dyDescent="0.2">
      <c r="A6" s="32" t="s">
        <v>1</v>
      </c>
      <c r="B6" s="76">
        <v>0.18</v>
      </c>
      <c r="C6" s="33"/>
      <c r="D6" s="33"/>
      <c r="E6" s="29"/>
      <c r="F6" s="2" t="s">
        <v>27</v>
      </c>
      <c r="G6" s="3">
        <v>1.4</v>
      </c>
      <c r="H6" s="17" t="s">
        <v>48</v>
      </c>
      <c r="I6" s="17"/>
      <c r="J6" s="17"/>
      <c r="K6" s="24" t="s">
        <v>26</v>
      </c>
      <c r="L6" s="24">
        <v>1.5</v>
      </c>
    </row>
    <row r="7" spans="1:13" x14ac:dyDescent="0.2">
      <c r="A7" s="32" t="s">
        <v>28</v>
      </c>
      <c r="B7" s="28">
        <v>7.0000000000000007E-2</v>
      </c>
      <c r="C7" s="29">
        <f>B7*B25</f>
        <v>0</v>
      </c>
      <c r="D7" s="33">
        <f>C7*B1</f>
        <v>0</v>
      </c>
      <c r="E7" s="29"/>
      <c r="F7" s="2" t="s">
        <v>29</v>
      </c>
      <c r="G7" s="34">
        <v>1.05</v>
      </c>
      <c r="H7" s="77" t="s">
        <v>49</v>
      </c>
      <c r="I7" s="78"/>
      <c r="J7" s="17"/>
      <c r="K7" s="24" t="s">
        <v>27</v>
      </c>
      <c r="L7" s="24">
        <v>1.25</v>
      </c>
      <c r="M7" s="2"/>
    </row>
    <row r="8" spans="1:13" x14ac:dyDescent="0.2">
      <c r="A8" s="32" t="s">
        <v>30</v>
      </c>
      <c r="B8" s="28"/>
      <c r="C8" s="29">
        <v>15</v>
      </c>
      <c r="D8" s="33">
        <f>C8*B1</f>
        <v>19.950000000000003</v>
      </c>
      <c r="E8" s="29"/>
      <c r="F8" s="35" t="s">
        <v>31</v>
      </c>
      <c r="G8" s="34">
        <v>1.05</v>
      </c>
      <c r="H8" s="24" t="s">
        <v>50</v>
      </c>
      <c r="I8" s="24"/>
      <c r="J8" s="17"/>
      <c r="K8" s="24" t="s">
        <v>29</v>
      </c>
      <c r="L8" s="77">
        <v>1.05</v>
      </c>
      <c r="M8" s="2"/>
    </row>
    <row r="9" spans="1:13" x14ac:dyDescent="0.2">
      <c r="A9" s="32" t="s">
        <v>32</v>
      </c>
      <c r="B9" s="28"/>
      <c r="C9" s="29">
        <f>IF(C7+C8&lt;300,C7+C8,300)</f>
        <v>15</v>
      </c>
      <c r="D9" s="33">
        <f>C9*B1</f>
        <v>19.950000000000003</v>
      </c>
      <c r="E9" s="29"/>
      <c r="F9" s="35" t="s">
        <v>33</v>
      </c>
      <c r="G9" s="34">
        <v>0.95</v>
      </c>
      <c r="H9" s="77" t="s">
        <v>51</v>
      </c>
      <c r="I9" s="24"/>
      <c r="J9" s="17"/>
      <c r="K9" s="77" t="s">
        <v>31</v>
      </c>
      <c r="L9" s="77">
        <v>0.95</v>
      </c>
      <c r="M9" s="2"/>
    </row>
    <row r="10" spans="1:13" x14ac:dyDescent="0.2">
      <c r="A10" s="32" t="s">
        <v>11</v>
      </c>
      <c r="B10" s="28"/>
      <c r="C10" s="29">
        <v>0</v>
      </c>
      <c r="D10" s="33">
        <f>C10*B1</f>
        <v>0</v>
      </c>
      <c r="E10" s="2"/>
      <c r="F10" s="35" t="s">
        <v>34</v>
      </c>
      <c r="G10" s="34">
        <v>0.95</v>
      </c>
      <c r="H10" s="77" t="s">
        <v>52</v>
      </c>
      <c r="I10" s="24"/>
      <c r="J10" s="17"/>
      <c r="K10" s="77" t="s">
        <v>33</v>
      </c>
      <c r="L10" s="77">
        <v>0.8</v>
      </c>
    </row>
    <row r="11" spans="1:13" x14ac:dyDescent="0.2">
      <c r="A11" s="32" t="s">
        <v>35</v>
      </c>
      <c r="B11" s="28"/>
      <c r="C11" s="29">
        <f>C5+C9+C10</f>
        <v>125</v>
      </c>
      <c r="D11" s="33">
        <f>C11*B1</f>
        <v>166.25</v>
      </c>
      <c r="E11" s="2"/>
      <c r="F11" s="2"/>
      <c r="G11" s="3"/>
      <c r="H11" s="77" t="s">
        <v>53</v>
      </c>
      <c r="I11" s="77"/>
      <c r="J11" s="17"/>
      <c r="K11" s="77" t="s">
        <v>34</v>
      </c>
      <c r="L11" s="77">
        <v>0.7</v>
      </c>
    </row>
    <row r="12" spans="1:13" x14ac:dyDescent="0.2">
      <c r="A12" s="30"/>
      <c r="B12" s="29"/>
      <c r="C12" s="29"/>
      <c r="D12" s="33"/>
      <c r="E12" s="2"/>
      <c r="F12" s="2"/>
      <c r="G12" s="3"/>
      <c r="H12" s="77" t="s">
        <v>2</v>
      </c>
      <c r="I12" s="77"/>
      <c r="J12" s="17"/>
      <c r="K12" s="17"/>
      <c r="L12" s="24"/>
    </row>
    <row r="13" spans="1:13" x14ac:dyDescent="0.2">
      <c r="A13" s="32" t="s">
        <v>36</v>
      </c>
      <c r="B13" s="76">
        <f>0.9*G30</f>
        <v>0</v>
      </c>
      <c r="C13" s="29">
        <f>0.9*G30</f>
        <v>0</v>
      </c>
      <c r="D13" s="33">
        <f>C13*B1</f>
        <v>0</v>
      </c>
      <c r="E13" s="2"/>
      <c r="F13" s="2"/>
      <c r="G13" s="3"/>
      <c r="H13" s="77" t="s">
        <v>13</v>
      </c>
      <c r="I13" s="77"/>
      <c r="J13" s="17"/>
      <c r="K13" s="17"/>
      <c r="L13" s="17"/>
    </row>
    <row r="14" spans="1:13" x14ac:dyDescent="0.2">
      <c r="A14" s="32" t="s">
        <v>2</v>
      </c>
      <c r="B14" s="28">
        <v>0.2</v>
      </c>
      <c r="C14" s="29">
        <f>B14*B25</f>
        <v>0</v>
      </c>
      <c r="D14" s="33">
        <f>C14*B1</f>
        <v>0</v>
      </c>
      <c r="E14" s="2"/>
      <c r="F14" s="2"/>
      <c r="G14" s="3"/>
      <c r="H14" s="77" t="s">
        <v>54</v>
      </c>
      <c r="I14" s="77"/>
      <c r="J14" s="17"/>
      <c r="K14" s="17"/>
      <c r="L14" s="17"/>
    </row>
    <row r="15" spans="1:13" x14ac:dyDescent="0.2">
      <c r="A15" s="32" t="s">
        <v>37</v>
      </c>
      <c r="B15" s="29"/>
      <c r="C15" s="29">
        <f>C14</f>
        <v>0</v>
      </c>
      <c r="D15" s="33">
        <f>C15*B1</f>
        <v>0</v>
      </c>
      <c r="E15" s="2"/>
      <c r="F15" s="2"/>
      <c r="G15" s="3"/>
      <c r="H15" s="77" t="s">
        <v>55</v>
      </c>
      <c r="I15" s="77"/>
      <c r="J15" s="17"/>
      <c r="K15" s="17"/>
      <c r="L15" s="17"/>
    </row>
    <row r="16" spans="1:13" x14ac:dyDescent="0.2">
      <c r="A16" s="30"/>
      <c r="B16" s="29"/>
      <c r="C16" s="29"/>
      <c r="D16" s="33"/>
      <c r="E16" s="2"/>
      <c r="F16" s="2"/>
      <c r="G16" s="3"/>
      <c r="H16" s="77" t="s">
        <v>56</v>
      </c>
      <c r="I16" s="24"/>
      <c r="J16" s="17"/>
      <c r="K16" s="17"/>
      <c r="L16" s="17"/>
    </row>
    <row r="17" spans="1:13" x14ac:dyDescent="0.2">
      <c r="A17" s="32" t="s">
        <v>13</v>
      </c>
      <c r="B17" s="28"/>
      <c r="C17" s="29"/>
      <c r="D17" s="36">
        <v>65</v>
      </c>
      <c r="E17" s="2"/>
      <c r="F17" s="2"/>
      <c r="G17" s="3"/>
      <c r="H17" s="35"/>
      <c r="I17" s="31"/>
      <c r="K17" s="2"/>
      <c r="L17" s="2"/>
    </row>
    <row r="18" spans="1:13" x14ac:dyDescent="0.2">
      <c r="A18" s="80" t="s">
        <v>65</v>
      </c>
      <c r="B18" s="28">
        <v>0.13</v>
      </c>
      <c r="C18" s="29"/>
      <c r="D18" s="36">
        <f>B18*D29</f>
        <v>0</v>
      </c>
      <c r="E18" s="2"/>
      <c r="F18" s="2"/>
      <c r="G18" s="3"/>
      <c r="H18" s="2"/>
      <c r="I18" s="2"/>
      <c r="K18" s="2"/>
      <c r="L18" s="35"/>
    </row>
    <row r="19" spans="1:13" x14ac:dyDescent="0.2">
      <c r="A19" s="80" t="s">
        <v>66</v>
      </c>
      <c r="B19" s="28"/>
      <c r="C19" s="29"/>
      <c r="D19" s="36">
        <f>IF(D18&lt;12,12,D18)</f>
        <v>12</v>
      </c>
      <c r="E19" s="2"/>
      <c r="F19" s="2"/>
      <c r="G19" s="3"/>
      <c r="H19" s="35"/>
      <c r="I19" s="2"/>
      <c r="K19" s="35"/>
      <c r="L19" s="35"/>
    </row>
    <row r="20" spans="1:13" x14ac:dyDescent="0.2">
      <c r="A20" s="32" t="s">
        <v>12</v>
      </c>
      <c r="B20" s="28"/>
      <c r="C20" s="29"/>
      <c r="D20" s="36">
        <v>56</v>
      </c>
      <c r="E20" s="2"/>
      <c r="F20" s="2"/>
      <c r="G20" s="3"/>
      <c r="H20" s="35"/>
      <c r="I20" s="2"/>
      <c r="K20" s="35"/>
      <c r="L20" s="35"/>
    </row>
    <row r="21" spans="1:13" x14ac:dyDescent="0.2">
      <c r="A21" s="32" t="s">
        <v>10</v>
      </c>
      <c r="B21" s="28"/>
      <c r="C21" s="29"/>
      <c r="D21" s="36">
        <v>125</v>
      </c>
      <c r="E21" s="2"/>
      <c r="F21" s="2"/>
      <c r="G21" s="3"/>
      <c r="H21" s="35"/>
      <c r="I21" s="35"/>
      <c r="K21" s="35"/>
      <c r="L21" s="35"/>
    </row>
    <row r="22" spans="1:13" x14ac:dyDescent="0.2">
      <c r="A22" s="32" t="s">
        <v>14</v>
      </c>
      <c r="B22" s="28"/>
      <c r="C22" s="29"/>
      <c r="D22" s="36">
        <f>D17+D19+D20+D21</f>
        <v>258</v>
      </c>
      <c r="E22" s="2"/>
      <c r="F22" s="2"/>
      <c r="G22" s="3"/>
      <c r="H22" s="35"/>
      <c r="I22" s="35"/>
      <c r="L22" s="2"/>
    </row>
    <row r="23" spans="1:13" x14ac:dyDescent="0.2">
      <c r="A23" s="30"/>
      <c r="B23" s="29"/>
      <c r="C23" s="29"/>
      <c r="D23" s="33"/>
      <c r="E23" s="2"/>
      <c r="F23" s="2"/>
      <c r="G23" s="3"/>
      <c r="H23" s="35"/>
      <c r="I23" s="35"/>
    </row>
    <row r="24" spans="1:13" x14ac:dyDescent="0.2">
      <c r="A24" s="37"/>
      <c r="B24" s="2"/>
      <c r="C24" s="2"/>
      <c r="D24" s="2"/>
      <c r="E24" s="38"/>
      <c r="F24" s="2"/>
      <c r="G24" s="3"/>
      <c r="H24" s="35"/>
      <c r="I24" s="35"/>
    </row>
    <row r="25" spans="1:13" ht="12.75" customHeight="1" thickBot="1" x14ac:dyDescent="0.25">
      <c r="A25" s="39" t="s">
        <v>39</v>
      </c>
      <c r="B25" s="5">
        <f>G30</f>
        <v>0</v>
      </c>
      <c r="C25" s="5"/>
      <c r="D25" s="40"/>
      <c r="E25" s="5"/>
      <c r="F25" s="5"/>
      <c r="G25" s="6"/>
      <c r="H25" s="35"/>
      <c r="I25" s="35"/>
    </row>
    <row r="26" spans="1:13" x14ac:dyDescent="0.2">
      <c r="A26" s="38"/>
      <c r="B26" s="38"/>
      <c r="C26" s="38"/>
      <c r="D26" s="38"/>
      <c r="E26" s="38"/>
      <c r="F26" s="2"/>
      <c r="G26" s="2"/>
      <c r="H26" s="35"/>
      <c r="I26" s="2"/>
    </row>
    <row r="27" spans="1:13" x14ac:dyDescent="0.2">
      <c r="A27" s="38"/>
      <c r="B27" s="38"/>
      <c r="C27" s="38"/>
      <c r="D27" s="38"/>
      <c r="E27" s="38"/>
      <c r="F27" s="2"/>
      <c r="G27" s="2"/>
      <c r="H27" s="2"/>
      <c r="I27" s="2"/>
    </row>
    <row r="28" spans="1:13" ht="21" x14ac:dyDescent="0.35">
      <c r="A28" s="41" t="s">
        <v>15</v>
      </c>
      <c r="B28" s="42"/>
      <c r="C28" s="43"/>
      <c r="D28" s="44"/>
      <c r="E28" s="41"/>
      <c r="F28" s="45"/>
      <c r="G28" s="45"/>
      <c r="H28" s="45"/>
      <c r="I28" s="45"/>
      <c r="J28" s="46"/>
      <c r="K28" s="46"/>
      <c r="L28" s="46"/>
      <c r="M28" s="46"/>
    </row>
    <row r="29" spans="1:13" ht="19.5" thickBot="1" x14ac:dyDescent="0.3">
      <c r="A29" s="47"/>
      <c r="B29" s="48"/>
      <c r="C29" s="49"/>
      <c r="D29" s="50"/>
      <c r="E29" s="38"/>
      <c r="F29" s="51" t="s">
        <v>40</v>
      </c>
      <c r="G29" s="51" t="s">
        <v>41</v>
      </c>
      <c r="H29" s="2"/>
      <c r="I29" s="2"/>
    </row>
    <row r="30" spans="1:13" ht="24.75" thickTop="1" thickBot="1" x14ac:dyDescent="0.4">
      <c r="A30" s="52" t="s">
        <v>42</v>
      </c>
      <c r="B30" s="52"/>
      <c r="C30" s="52"/>
      <c r="D30" s="52"/>
      <c r="E30" s="52"/>
      <c r="F30" s="53">
        <v>0</v>
      </c>
      <c r="G30" s="54">
        <f>F30*0.45359</f>
        <v>0</v>
      </c>
      <c r="H30" s="52" t="s">
        <v>43</v>
      </c>
      <c r="I30" s="55"/>
      <c r="J30" s="56"/>
      <c r="K30" s="56"/>
      <c r="L30" s="56"/>
      <c r="M30" s="56"/>
    </row>
    <row r="31" spans="1:13" ht="14.25" thickTop="1" thickBot="1" x14ac:dyDescent="0.25"/>
    <row r="32" spans="1:13" ht="21.75" thickBot="1" x14ac:dyDescent="0.4">
      <c r="A32" s="94" t="s">
        <v>59</v>
      </c>
      <c r="B32" s="95"/>
      <c r="C32" s="95"/>
      <c r="D32" s="95"/>
      <c r="E32" s="95"/>
      <c r="F32" s="96"/>
      <c r="G32" s="57"/>
      <c r="H32" s="94" t="s">
        <v>62</v>
      </c>
      <c r="I32" s="95"/>
      <c r="J32" s="95"/>
      <c r="K32" s="95"/>
      <c r="L32" s="95"/>
      <c r="M32" s="96"/>
    </row>
    <row r="33" spans="1:13" ht="15" x14ac:dyDescent="0.25">
      <c r="A33" s="79" t="s">
        <v>58</v>
      </c>
      <c r="B33" s="58"/>
      <c r="C33" s="82">
        <f>G5*G30</f>
        <v>0</v>
      </c>
      <c r="D33" s="7">
        <f>C33*B1</f>
        <v>0</v>
      </c>
      <c r="E33" s="2"/>
      <c r="F33" s="3"/>
      <c r="H33" s="79" t="s">
        <v>58</v>
      </c>
      <c r="I33" s="58"/>
      <c r="J33" s="82">
        <f>G6*G30</f>
        <v>0</v>
      </c>
      <c r="K33" s="7">
        <f>J33*B1</f>
        <v>0</v>
      </c>
      <c r="L33" s="2"/>
      <c r="M33" s="3"/>
    </row>
    <row r="34" spans="1:13" x14ac:dyDescent="0.2">
      <c r="A34" s="1"/>
      <c r="B34" s="2"/>
      <c r="C34" s="2"/>
      <c r="D34" s="2"/>
      <c r="E34" s="2"/>
      <c r="F34" s="3"/>
      <c r="H34" s="1"/>
      <c r="I34" s="2"/>
      <c r="J34" s="2"/>
      <c r="K34" s="2"/>
      <c r="L34" s="2"/>
      <c r="M34" s="3"/>
    </row>
    <row r="35" spans="1:13" x14ac:dyDescent="0.2">
      <c r="A35" s="32" t="s">
        <v>25</v>
      </c>
      <c r="B35" s="28">
        <f>$B$5</f>
        <v>0</v>
      </c>
      <c r="C35" s="29">
        <f>$C$5</f>
        <v>110</v>
      </c>
      <c r="D35" s="33">
        <f>C35*$B$1</f>
        <v>146.30000000000001</v>
      </c>
      <c r="E35" s="2"/>
      <c r="F35" s="3"/>
      <c r="H35" s="32" t="s">
        <v>25</v>
      </c>
      <c r="I35" s="28">
        <f>$B$5</f>
        <v>0</v>
      </c>
      <c r="J35" s="29">
        <f>$C$5</f>
        <v>110</v>
      </c>
      <c r="K35" s="33">
        <f>J35*$B$1</f>
        <v>146.30000000000001</v>
      </c>
      <c r="L35" s="2"/>
      <c r="M35" s="3"/>
    </row>
    <row r="36" spans="1:13" x14ac:dyDescent="0.2">
      <c r="A36" s="32" t="s">
        <v>1</v>
      </c>
      <c r="B36" s="76">
        <v>0.12</v>
      </c>
      <c r="C36" s="29">
        <f>B36*C33</f>
        <v>0</v>
      </c>
      <c r="D36" s="33">
        <f>C36*B1</f>
        <v>0</v>
      </c>
      <c r="E36" s="2"/>
      <c r="F36" s="3"/>
      <c r="H36" s="32" t="s">
        <v>1</v>
      </c>
      <c r="I36" s="76">
        <v>0.12</v>
      </c>
      <c r="J36" s="33">
        <f>I36*J33</f>
        <v>0</v>
      </c>
      <c r="K36" s="33">
        <f t="shared" ref="K36:K41" si="0">J36*$B$1</f>
        <v>0</v>
      </c>
      <c r="L36" s="2"/>
      <c r="M36" s="3"/>
    </row>
    <row r="37" spans="1:13" x14ac:dyDescent="0.2">
      <c r="A37" s="32" t="s">
        <v>28</v>
      </c>
      <c r="B37" s="28">
        <f>$B$7</f>
        <v>7.0000000000000007E-2</v>
      </c>
      <c r="C37" s="29">
        <f>$C$7</f>
        <v>0</v>
      </c>
      <c r="D37" s="33">
        <f t="shared" ref="D37:D40" si="1">C37*$B$1</f>
        <v>0</v>
      </c>
      <c r="E37" s="2"/>
      <c r="F37" s="3"/>
      <c r="H37" s="32" t="s">
        <v>28</v>
      </c>
      <c r="I37" s="28">
        <f>$B$7</f>
        <v>7.0000000000000007E-2</v>
      </c>
      <c r="J37" s="29">
        <f>$C$7</f>
        <v>0</v>
      </c>
      <c r="K37" s="33">
        <f t="shared" si="0"/>
        <v>0</v>
      </c>
      <c r="L37" s="2"/>
      <c r="M37" s="3"/>
    </row>
    <row r="38" spans="1:13" x14ac:dyDescent="0.2">
      <c r="A38" s="32" t="s">
        <v>30</v>
      </c>
      <c r="B38" s="28">
        <f>$B$8</f>
        <v>0</v>
      </c>
      <c r="C38" s="29">
        <f>$C$8</f>
        <v>15</v>
      </c>
      <c r="D38" s="33">
        <f t="shared" si="1"/>
        <v>19.950000000000003</v>
      </c>
      <c r="E38" s="2"/>
      <c r="F38" s="3"/>
      <c r="H38" s="32" t="s">
        <v>30</v>
      </c>
      <c r="I38" s="28">
        <f>$B$8</f>
        <v>0</v>
      </c>
      <c r="J38" s="29">
        <f>$C$8</f>
        <v>15</v>
      </c>
      <c r="K38" s="33">
        <f t="shared" si="0"/>
        <v>19.950000000000003</v>
      </c>
      <c r="L38" s="2"/>
      <c r="M38" s="3"/>
    </row>
    <row r="39" spans="1:13" x14ac:dyDescent="0.2">
      <c r="A39" s="32" t="s">
        <v>32</v>
      </c>
      <c r="B39" s="28"/>
      <c r="C39" s="29">
        <f>$C$9</f>
        <v>15</v>
      </c>
      <c r="D39" s="33">
        <f t="shared" si="1"/>
        <v>19.950000000000003</v>
      </c>
      <c r="E39" s="2"/>
      <c r="F39" s="3"/>
      <c r="H39" s="32" t="s">
        <v>32</v>
      </c>
      <c r="I39" s="28"/>
      <c r="J39" s="29">
        <f>$C$9</f>
        <v>15</v>
      </c>
      <c r="K39" s="33">
        <f t="shared" si="0"/>
        <v>19.950000000000003</v>
      </c>
      <c r="L39" s="2"/>
      <c r="M39" s="3"/>
    </row>
    <row r="40" spans="1:13" x14ac:dyDescent="0.2">
      <c r="A40" s="80" t="s">
        <v>11</v>
      </c>
      <c r="B40" s="28">
        <f>$B$10</f>
        <v>0</v>
      </c>
      <c r="C40" s="29">
        <f>$C$10</f>
        <v>0</v>
      </c>
      <c r="D40" s="33">
        <f t="shared" si="1"/>
        <v>0</v>
      </c>
      <c r="E40" s="2"/>
      <c r="F40" s="3"/>
      <c r="H40" s="32" t="s">
        <v>11</v>
      </c>
      <c r="I40" s="28">
        <f>$B$10</f>
        <v>0</v>
      </c>
      <c r="J40" s="29">
        <f>$C$10</f>
        <v>0</v>
      </c>
      <c r="K40" s="33">
        <f t="shared" si="0"/>
        <v>0</v>
      </c>
      <c r="L40" s="2"/>
      <c r="M40" s="3"/>
    </row>
    <row r="41" spans="1:13" x14ac:dyDescent="0.2">
      <c r="A41" s="59" t="s">
        <v>35</v>
      </c>
      <c r="B41" s="28">
        <f>$B$11</f>
        <v>0</v>
      </c>
      <c r="C41" s="60">
        <f>C35+C36+C39+C40</f>
        <v>125</v>
      </c>
      <c r="D41" s="33">
        <f>C41*B1</f>
        <v>166.25</v>
      </c>
      <c r="E41" s="2"/>
      <c r="F41" s="3"/>
      <c r="H41" s="59" t="s">
        <v>35</v>
      </c>
      <c r="I41" s="28">
        <f>$B$11</f>
        <v>0</v>
      </c>
      <c r="J41" s="81">
        <f>SUM(J35+J36+J39+J40)</f>
        <v>125</v>
      </c>
      <c r="K41" s="33">
        <f t="shared" si="0"/>
        <v>166.25</v>
      </c>
      <c r="L41" s="2"/>
      <c r="M41" s="3"/>
    </row>
    <row r="42" spans="1:13" x14ac:dyDescent="0.2">
      <c r="A42" s="30"/>
      <c r="B42" s="29"/>
      <c r="C42" s="29"/>
      <c r="D42" s="33"/>
      <c r="E42" s="2"/>
      <c r="F42" s="3"/>
      <c r="H42" s="30"/>
      <c r="I42" s="29"/>
      <c r="J42" s="29"/>
      <c r="K42" s="33"/>
      <c r="L42" s="2"/>
      <c r="M42" s="3"/>
    </row>
    <row r="43" spans="1:13" x14ac:dyDescent="0.2">
      <c r="A43" s="32" t="s">
        <v>36</v>
      </c>
      <c r="B43" s="76">
        <v>0.08</v>
      </c>
      <c r="C43" s="29">
        <f>B43*C33</f>
        <v>0</v>
      </c>
      <c r="D43" s="33">
        <f>D33*B43</f>
        <v>0</v>
      </c>
      <c r="E43" s="2"/>
      <c r="F43" s="3"/>
      <c r="H43" s="32" t="s">
        <v>36</v>
      </c>
      <c r="I43" s="76">
        <v>0.08</v>
      </c>
      <c r="J43" s="33">
        <f>I43*J33</f>
        <v>0</v>
      </c>
      <c r="K43" s="33">
        <f>J43*$B$1</f>
        <v>0</v>
      </c>
      <c r="L43" s="2"/>
      <c r="M43" s="3"/>
    </row>
    <row r="44" spans="1:13" x14ac:dyDescent="0.2">
      <c r="A44" s="32" t="s">
        <v>2</v>
      </c>
      <c r="B44" s="28">
        <f>$B$14</f>
        <v>0.2</v>
      </c>
      <c r="C44" s="29">
        <f>$C$14</f>
        <v>0</v>
      </c>
      <c r="D44" s="33">
        <f>C44*$B$1</f>
        <v>0</v>
      </c>
      <c r="E44" s="2"/>
      <c r="F44" s="3"/>
      <c r="H44" s="32" t="s">
        <v>2</v>
      </c>
      <c r="I44" s="28">
        <f>$B$14</f>
        <v>0.2</v>
      </c>
      <c r="J44" s="29">
        <f>$C$14</f>
        <v>0</v>
      </c>
      <c r="K44" s="33">
        <f>J44*$B$1</f>
        <v>0</v>
      </c>
      <c r="L44" s="2"/>
      <c r="M44" s="3"/>
    </row>
    <row r="45" spans="1:13" x14ac:dyDescent="0.2">
      <c r="A45" s="27" t="s">
        <v>37</v>
      </c>
      <c r="B45" s="29">
        <f>$B$15</f>
        <v>0</v>
      </c>
      <c r="C45" s="29">
        <f>SUM(C43:C44)</f>
        <v>0</v>
      </c>
      <c r="D45" s="33">
        <f>C45*$B$1</f>
        <v>0</v>
      </c>
      <c r="E45" s="2"/>
      <c r="F45" s="3"/>
      <c r="H45" s="27" t="s">
        <v>37</v>
      </c>
      <c r="I45" s="29">
        <f>$B$15</f>
        <v>0</v>
      </c>
      <c r="J45" s="29">
        <f>SUM(J43:J44)</f>
        <v>0</v>
      </c>
      <c r="K45" s="33">
        <f>J45*$B$1</f>
        <v>0</v>
      </c>
      <c r="L45" s="2"/>
      <c r="M45" s="3"/>
    </row>
    <row r="46" spans="1:13" x14ac:dyDescent="0.2">
      <c r="A46" s="30"/>
      <c r="B46" s="29"/>
      <c r="C46" s="29"/>
      <c r="D46" s="33"/>
      <c r="E46" s="2"/>
      <c r="F46" s="3"/>
      <c r="H46" s="30"/>
      <c r="I46" s="29"/>
      <c r="J46" s="29"/>
      <c r="K46" s="33"/>
      <c r="L46" s="2"/>
      <c r="M46" s="3"/>
    </row>
    <row r="47" spans="1:13" x14ac:dyDescent="0.2">
      <c r="A47" s="32" t="s">
        <v>13</v>
      </c>
      <c r="B47" s="28">
        <f>$B$17</f>
        <v>0</v>
      </c>
      <c r="C47" s="29"/>
      <c r="D47" s="36">
        <f>$D$17</f>
        <v>65</v>
      </c>
      <c r="E47" s="2"/>
      <c r="F47" s="3"/>
      <c r="H47" s="32" t="s">
        <v>13</v>
      </c>
      <c r="I47" s="28">
        <f>$B$17</f>
        <v>0</v>
      </c>
      <c r="J47" s="29"/>
      <c r="K47" s="36">
        <f>$D$17</f>
        <v>65</v>
      </c>
      <c r="L47" s="2"/>
      <c r="M47" s="3"/>
    </row>
    <row r="48" spans="1:13" x14ac:dyDescent="0.2">
      <c r="A48" s="32" t="s">
        <v>28</v>
      </c>
      <c r="B48" s="28">
        <f>$B$18</f>
        <v>0.13</v>
      </c>
      <c r="C48" s="29"/>
      <c r="D48" s="36">
        <f>$D$18</f>
        <v>0</v>
      </c>
      <c r="E48" s="2"/>
      <c r="F48" s="3"/>
      <c r="H48" s="32" t="s">
        <v>28</v>
      </c>
      <c r="I48" s="28">
        <f>$B$18</f>
        <v>0.13</v>
      </c>
      <c r="J48" s="29"/>
      <c r="K48" s="36">
        <f>$D$18</f>
        <v>0</v>
      </c>
      <c r="L48" s="2"/>
      <c r="M48" s="3"/>
    </row>
    <row r="49" spans="1:13" x14ac:dyDescent="0.2">
      <c r="A49" s="32" t="s">
        <v>38</v>
      </c>
      <c r="B49" s="28">
        <f>$B$19</f>
        <v>0</v>
      </c>
      <c r="C49" s="60"/>
      <c r="D49" s="61">
        <f>$D$19</f>
        <v>12</v>
      </c>
      <c r="E49" s="2"/>
      <c r="F49" s="3"/>
      <c r="H49" s="32" t="s">
        <v>38</v>
      </c>
      <c r="I49" s="28">
        <f>$B$19</f>
        <v>0</v>
      </c>
      <c r="J49" s="60"/>
      <c r="K49" s="61">
        <f>$D$19</f>
        <v>12</v>
      </c>
      <c r="L49" s="2"/>
      <c r="M49" s="3"/>
    </row>
    <row r="50" spans="1:13" x14ac:dyDescent="0.2">
      <c r="A50" s="32" t="s">
        <v>12</v>
      </c>
      <c r="B50" s="28">
        <f>$B$20</f>
        <v>0</v>
      </c>
      <c r="C50" s="29"/>
      <c r="D50" s="36">
        <f>$D$20</f>
        <v>56</v>
      </c>
      <c r="E50" s="2"/>
      <c r="F50" s="3"/>
      <c r="H50" s="32" t="s">
        <v>12</v>
      </c>
      <c r="I50" s="28">
        <f>$B$20</f>
        <v>0</v>
      </c>
      <c r="J50" s="29"/>
      <c r="K50" s="36">
        <f>$D$20</f>
        <v>56</v>
      </c>
      <c r="L50" s="2"/>
      <c r="M50" s="3"/>
    </row>
    <row r="51" spans="1:13" x14ac:dyDescent="0.2">
      <c r="A51" s="32" t="s">
        <v>10</v>
      </c>
      <c r="B51" s="28">
        <f>$B$21</f>
        <v>0</v>
      </c>
      <c r="C51" s="29"/>
      <c r="D51" s="36">
        <f>$D$21</f>
        <v>125</v>
      </c>
      <c r="E51" s="2"/>
      <c r="F51" s="3"/>
      <c r="H51" s="32" t="s">
        <v>10</v>
      </c>
      <c r="I51" s="28">
        <f>$B$21</f>
        <v>0</v>
      </c>
      <c r="J51" s="29"/>
      <c r="K51" s="36">
        <f>$D$21</f>
        <v>125</v>
      </c>
      <c r="L51" s="2"/>
      <c r="M51" s="3"/>
    </row>
    <row r="52" spans="1:13" x14ac:dyDescent="0.2">
      <c r="A52" s="27" t="s">
        <v>14</v>
      </c>
      <c r="B52" s="28"/>
      <c r="C52" s="29"/>
      <c r="D52" s="36">
        <f>$D$22</f>
        <v>258</v>
      </c>
      <c r="E52" s="2"/>
      <c r="F52" s="3"/>
      <c r="H52" s="27" t="s">
        <v>14</v>
      </c>
      <c r="I52" s="28"/>
      <c r="J52" s="29"/>
      <c r="K52" s="36">
        <f>$D$22</f>
        <v>258</v>
      </c>
      <c r="L52" s="2"/>
      <c r="M52" s="3"/>
    </row>
    <row r="53" spans="1:13" ht="12.75" customHeight="1" thickBot="1" x14ac:dyDescent="0.25">
      <c r="A53" s="30"/>
      <c r="B53" s="29"/>
      <c r="C53" s="29"/>
      <c r="D53" s="33"/>
      <c r="E53" s="2"/>
      <c r="F53" s="3"/>
      <c r="H53" s="30"/>
      <c r="I53" s="29"/>
      <c r="J53" s="29"/>
      <c r="K53" s="33"/>
      <c r="L53" s="2"/>
      <c r="M53" s="3"/>
    </row>
    <row r="54" spans="1:13" ht="22.5" thickTop="1" thickBot="1" x14ac:dyDescent="0.4">
      <c r="A54" s="62" t="s">
        <v>44</v>
      </c>
      <c r="B54" s="63"/>
      <c r="C54" s="63"/>
      <c r="D54" s="2"/>
      <c r="E54" s="64">
        <f>D33+D41+D45+D52</f>
        <v>424.25</v>
      </c>
      <c r="F54" s="3"/>
      <c r="H54" s="62" t="s">
        <v>44</v>
      </c>
      <c r="I54" s="2"/>
      <c r="J54" s="2"/>
      <c r="K54" s="2"/>
      <c r="L54" s="64">
        <f>K33+K41+K45+K52</f>
        <v>424.25</v>
      </c>
      <c r="M54" s="3"/>
    </row>
    <row r="55" spans="1:13" ht="14.25" thickTop="1" thickBot="1" x14ac:dyDescent="0.25">
      <c r="A55" s="4"/>
      <c r="B55" s="5"/>
      <c r="C55" s="5"/>
      <c r="D55" s="5"/>
      <c r="E55" s="5"/>
      <c r="F55" s="6"/>
      <c r="H55" s="4"/>
      <c r="I55" s="5"/>
      <c r="J55" s="5"/>
      <c r="K55" s="5"/>
      <c r="L55" s="5"/>
      <c r="M55" s="6"/>
    </row>
    <row r="57" spans="1:13" ht="13.5" thickBot="1" x14ac:dyDescent="0.25"/>
    <row r="58" spans="1:13" ht="21.75" thickBot="1" x14ac:dyDescent="0.4">
      <c r="A58" s="94" t="s">
        <v>60</v>
      </c>
      <c r="B58" s="95"/>
      <c r="C58" s="95"/>
      <c r="D58" s="95"/>
      <c r="E58" s="95"/>
      <c r="F58" s="96"/>
      <c r="G58" s="57"/>
      <c r="H58" s="94" t="s">
        <v>63</v>
      </c>
      <c r="I58" s="95"/>
      <c r="J58" s="95"/>
      <c r="K58" s="95"/>
      <c r="L58" s="95"/>
      <c r="M58" s="96"/>
    </row>
    <row r="59" spans="1:13" ht="15" x14ac:dyDescent="0.25">
      <c r="A59" s="79" t="s">
        <v>58</v>
      </c>
      <c r="B59" s="58"/>
      <c r="C59" s="82">
        <f>G7*G30</f>
        <v>0</v>
      </c>
      <c r="D59" s="7">
        <f>C59*B1</f>
        <v>0</v>
      </c>
      <c r="E59" s="2"/>
      <c r="F59" s="3"/>
      <c r="H59" s="79" t="s">
        <v>58</v>
      </c>
      <c r="I59" s="58"/>
      <c r="J59" s="82">
        <f>G8*G30</f>
        <v>0</v>
      </c>
      <c r="K59" s="7">
        <f>J59*B1</f>
        <v>0</v>
      </c>
      <c r="L59" s="2"/>
      <c r="M59" s="3"/>
    </row>
    <row r="60" spans="1:13" ht="21" x14ac:dyDescent="0.35">
      <c r="A60" s="1"/>
      <c r="B60" s="2"/>
      <c r="C60" s="2"/>
      <c r="D60" s="2"/>
      <c r="E60" s="2"/>
      <c r="F60" s="3"/>
      <c r="H60" s="65"/>
      <c r="I60" s="66"/>
      <c r="J60" s="66"/>
      <c r="K60" s="66"/>
      <c r="L60" s="66"/>
      <c r="M60" s="67"/>
    </row>
    <row r="61" spans="1:13" x14ac:dyDescent="0.2">
      <c r="A61" s="32" t="s">
        <v>25</v>
      </c>
      <c r="B61" s="28">
        <f>$B$5</f>
        <v>0</v>
      </c>
      <c r="C61" s="29">
        <f>$C$5</f>
        <v>110</v>
      </c>
      <c r="D61" s="33">
        <f>C61*$B$1</f>
        <v>146.30000000000001</v>
      </c>
      <c r="E61" s="2"/>
      <c r="F61" s="3"/>
      <c r="H61" s="32" t="s">
        <v>25</v>
      </c>
      <c r="I61" s="28">
        <f>$B$5</f>
        <v>0</v>
      </c>
      <c r="J61" s="29">
        <f>$C$5</f>
        <v>110</v>
      </c>
      <c r="K61" s="33">
        <f>J61*$B$1</f>
        <v>146.30000000000001</v>
      </c>
      <c r="L61" s="2"/>
      <c r="M61" s="3"/>
    </row>
    <row r="62" spans="1:13" x14ac:dyDescent="0.2">
      <c r="A62" s="32" t="s">
        <v>1</v>
      </c>
      <c r="B62" s="76">
        <v>0.12</v>
      </c>
      <c r="C62" s="29">
        <f>B62*C59</f>
        <v>0</v>
      </c>
      <c r="D62" s="33">
        <f t="shared" ref="D62:D67" si="2">C62*$B$1</f>
        <v>0</v>
      </c>
      <c r="E62" s="2"/>
      <c r="F62" s="3"/>
      <c r="H62" s="32" t="s">
        <v>1</v>
      </c>
      <c r="I62" s="76">
        <v>0.12</v>
      </c>
      <c r="J62" s="29">
        <f>I62*J59</f>
        <v>0</v>
      </c>
      <c r="K62" s="33">
        <f t="shared" ref="K62:K67" si="3">J62*$B$1</f>
        <v>0</v>
      </c>
      <c r="L62" s="2"/>
      <c r="M62" s="3"/>
    </row>
    <row r="63" spans="1:13" x14ac:dyDescent="0.2">
      <c r="A63" s="32" t="s">
        <v>28</v>
      </c>
      <c r="B63" s="28">
        <f>$B$7</f>
        <v>7.0000000000000007E-2</v>
      </c>
      <c r="C63" s="29">
        <f>$C$7</f>
        <v>0</v>
      </c>
      <c r="D63" s="33">
        <f t="shared" si="2"/>
        <v>0</v>
      </c>
      <c r="E63" s="2"/>
      <c r="F63" s="3"/>
      <c r="H63" s="32" t="s">
        <v>28</v>
      </c>
      <c r="I63" s="28">
        <f>$B$7</f>
        <v>7.0000000000000007E-2</v>
      </c>
      <c r="J63" s="29">
        <f>$C$7</f>
        <v>0</v>
      </c>
      <c r="K63" s="33">
        <f t="shared" si="3"/>
        <v>0</v>
      </c>
      <c r="L63" s="2"/>
      <c r="M63" s="3"/>
    </row>
    <row r="64" spans="1:13" x14ac:dyDescent="0.2">
      <c r="A64" s="32" t="s">
        <v>30</v>
      </c>
      <c r="B64" s="28">
        <f>$B$8</f>
        <v>0</v>
      </c>
      <c r="C64" s="29">
        <f>$C$8</f>
        <v>15</v>
      </c>
      <c r="D64" s="33">
        <f t="shared" si="2"/>
        <v>19.950000000000003</v>
      </c>
      <c r="E64" s="2"/>
      <c r="F64" s="3"/>
      <c r="H64" s="32" t="s">
        <v>30</v>
      </c>
      <c r="I64" s="28">
        <f>$B$8</f>
        <v>0</v>
      </c>
      <c r="J64" s="29">
        <f>$C$8</f>
        <v>15</v>
      </c>
      <c r="K64" s="33">
        <f t="shared" si="3"/>
        <v>19.950000000000003</v>
      </c>
      <c r="L64" s="2"/>
      <c r="M64" s="3"/>
    </row>
    <row r="65" spans="1:13" x14ac:dyDescent="0.2">
      <c r="A65" s="32" t="s">
        <v>32</v>
      </c>
      <c r="B65" s="28"/>
      <c r="C65" s="29">
        <f>$C$9</f>
        <v>15</v>
      </c>
      <c r="D65" s="33">
        <f t="shared" si="2"/>
        <v>19.950000000000003</v>
      </c>
      <c r="E65" s="2"/>
      <c r="F65" s="3"/>
      <c r="H65" s="32" t="s">
        <v>32</v>
      </c>
      <c r="I65" s="28"/>
      <c r="J65" s="29">
        <f>$C$9</f>
        <v>15</v>
      </c>
      <c r="K65" s="33">
        <f t="shared" si="3"/>
        <v>19.950000000000003</v>
      </c>
      <c r="L65" s="2"/>
      <c r="M65" s="3"/>
    </row>
    <row r="66" spans="1:13" x14ac:dyDescent="0.2">
      <c r="A66" s="32" t="s">
        <v>11</v>
      </c>
      <c r="B66" s="28">
        <f>$B$10</f>
        <v>0</v>
      </c>
      <c r="C66" s="29">
        <f>$C$10</f>
        <v>0</v>
      </c>
      <c r="D66" s="33">
        <f t="shared" si="2"/>
        <v>0</v>
      </c>
      <c r="E66" s="2"/>
      <c r="F66" s="3"/>
      <c r="H66" s="32" t="s">
        <v>11</v>
      </c>
      <c r="I66" s="28">
        <f>$B$10</f>
        <v>0</v>
      </c>
      <c r="J66" s="29">
        <f>$C$10</f>
        <v>0</v>
      </c>
      <c r="K66" s="33">
        <f t="shared" si="3"/>
        <v>0</v>
      </c>
      <c r="L66" s="2"/>
      <c r="M66" s="3"/>
    </row>
    <row r="67" spans="1:13" x14ac:dyDescent="0.2">
      <c r="A67" s="59" t="s">
        <v>35</v>
      </c>
      <c r="B67" s="28">
        <f>$B$11</f>
        <v>0</v>
      </c>
      <c r="C67" s="60">
        <f>C61+C62+C65+C66</f>
        <v>125</v>
      </c>
      <c r="D67" s="33">
        <f t="shared" si="2"/>
        <v>166.25</v>
      </c>
      <c r="E67" s="2"/>
      <c r="F67" s="3"/>
      <c r="H67" s="59" t="s">
        <v>35</v>
      </c>
      <c r="I67" s="28">
        <f>$B$11</f>
        <v>0</v>
      </c>
      <c r="J67" s="60">
        <f>J61+J62+J65+J66</f>
        <v>125</v>
      </c>
      <c r="K67" s="33">
        <f t="shared" si="3"/>
        <v>166.25</v>
      </c>
      <c r="L67" s="2"/>
      <c r="M67" s="3"/>
    </row>
    <row r="68" spans="1:13" x14ac:dyDescent="0.2">
      <c r="A68" s="30"/>
      <c r="B68" s="29"/>
      <c r="C68" s="29"/>
      <c r="D68" s="33"/>
      <c r="E68" s="2"/>
      <c r="F68" s="3"/>
      <c r="H68" s="30"/>
      <c r="I68" s="29"/>
      <c r="J68" s="29"/>
      <c r="K68" s="33"/>
      <c r="L68" s="2"/>
      <c r="M68" s="3"/>
    </row>
    <row r="69" spans="1:13" x14ac:dyDescent="0.2">
      <c r="A69" s="32" t="s">
        <v>36</v>
      </c>
      <c r="B69" s="76">
        <v>0.08</v>
      </c>
      <c r="C69" s="29">
        <f>B69*C59</f>
        <v>0</v>
      </c>
      <c r="D69" s="33">
        <f>C69*$B$1</f>
        <v>0</v>
      </c>
      <c r="E69" s="2"/>
      <c r="F69" s="3"/>
      <c r="H69" s="32" t="s">
        <v>36</v>
      </c>
      <c r="I69" s="76">
        <v>0.08</v>
      </c>
      <c r="J69" s="29">
        <f>I69*J59</f>
        <v>0</v>
      </c>
      <c r="K69" s="33">
        <f>J69*$B$1</f>
        <v>0</v>
      </c>
      <c r="L69" s="2"/>
      <c r="M69" s="3"/>
    </row>
    <row r="70" spans="1:13" x14ac:dyDescent="0.2">
      <c r="A70" s="32" t="s">
        <v>2</v>
      </c>
      <c r="B70" s="28">
        <f>$B$14</f>
        <v>0.2</v>
      </c>
      <c r="C70" s="29">
        <f>$C$14</f>
        <v>0</v>
      </c>
      <c r="D70" s="33">
        <f>C70*$B$1</f>
        <v>0</v>
      </c>
      <c r="E70" s="2"/>
      <c r="F70" s="3"/>
      <c r="H70" s="32" t="s">
        <v>2</v>
      </c>
      <c r="I70" s="28">
        <f>$B$14</f>
        <v>0.2</v>
      </c>
      <c r="J70" s="29">
        <f>$C$14</f>
        <v>0</v>
      </c>
      <c r="K70" s="33">
        <f>J70*$B$1</f>
        <v>0</v>
      </c>
      <c r="L70" s="2"/>
      <c r="M70" s="3"/>
    </row>
    <row r="71" spans="1:13" x14ac:dyDescent="0.2">
      <c r="A71" s="27" t="s">
        <v>37</v>
      </c>
      <c r="B71" s="29">
        <f>$B$15</f>
        <v>0</v>
      </c>
      <c r="C71" s="29">
        <f>C69+C70</f>
        <v>0</v>
      </c>
      <c r="D71" s="33">
        <f>C71*$B$1</f>
        <v>0</v>
      </c>
      <c r="E71" s="2"/>
      <c r="F71" s="3"/>
      <c r="H71" s="27" t="s">
        <v>37</v>
      </c>
      <c r="I71" s="29">
        <f>$B$15</f>
        <v>0</v>
      </c>
      <c r="J71" s="29">
        <f>J69+J70</f>
        <v>0</v>
      </c>
      <c r="K71" s="33">
        <f>J71*$B$1</f>
        <v>0</v>
      </c>
      <c r="L71" s="2"/>
      <c r="M71" s="3"/>
    </row>
    <row r="72" spans="1:13" x14ac:dyDescent="0.2">
      <c r="A72" s="30"/>
      <c r="B72" s="29"/>
      <c r="C72" s="29"/>
      <c r="D72" s="33"/>
      <c r="E72" s="2"/>
      <c r="F72" s="3"/>
      <c r="H72" s="30"/>
      <c r="I72" s="29"/>
      <c r="J72" s="29"/>
      <c r="K72" s="33"/>
      <c r="L72" s="2"/>
      <c r="M72" s="3"/>
    </row>
    <row r="73" spans="1:13" x14ac:dyDescent="0.2">
      <c r="A73" s="32" t="s">
        <v>13</v>
      </c>
      <c r="B73" s="28">
        <f>$B$17</f>
        <v>0</v>
      </c>
      <c r="C73" s="29"/>
      <c r="D73" s="36">
        <f>$D$17</f>
        <v>65</v>
      </c>
      <c r="E73" s="2"/>
      <c r="F73" s="3"/>
      <c r="H73" s="32" t="s">
        <v>13</v>
      </c>
      <c r="I73" s="28">
        <f>$B$17</f>
        <v>0</v>
      </c>
      <c r="J73" s="29"/>
      <c r="K73" s="36">
        <f>$D$17</f>
        <v>65</v>
      </c>
      <c r="L73" s="2"/>
      <c r="M73" s="3"/>
    </row>
    <row r="74" spans="1:13" x14ac:dyDescent="0.2">
      <c r="A74" s="32" t="s">
        <v>28</v>
      </c>
      <c r="B74" s="28">
        <f>$B$18</f>
        <v>0.13</v>
      </c>
      <c r="C74" s="29"/>
      <c r="D74" s="36">
        <f>$D$18</f>
        <v>0</v>
      </c>
      <c r="E74" s="2"/>
      <c r="F74" s="3"/>
      <c r="H74" s="32" t="s">
        <v>28</v>
      </c>
      <c r="I74" s="28">
        <f>$B$18</f>
        <v>0.13</v>
      </c>
      <c r="J74" s="29"/>
      <c r="K74" s="36">
        <f>$D$18</f>
        <v>0</v>
      </c>
      <c r="L74" s="2"/>
      <c r="M74" s="3"/>
    </row>
    <row r="75" spans="1:13" x14ac:dyDescent="0.2">
      <c r="A75" s="32" t="s">
        <v>38</v>
      </c>
      <c r="B75" s="28">
        <f>$B$19</f>
        <v>0</v>
      </c>
      <c r="C75" s="60"/>
      <c r="D75" s="61">
        <f>$D$19</f>
        <v>12</v>
      </c>
      <c r="E75" s="2"/>
      <c r="F75" s="3"/>
      <c r="H75" s="32" t="s">
        <v>38</v>
      </c>
      <c r="I75" s="28">
        <f>$B$19</f>
        <v>0</v>
      </c>
      <c r="J75" s="60"/>
      <c r="K75" s="61">
        <f>$D$19</f>
        <v>12</v>
      </c>
      <c r="L75" s="2"/>
      <c r="M75" s="3"/>
    </row>
    <row r="76" spans="1:13" x14ac:dyDescent="0.2">
      <c r="A76" s="32" t="s">
        <v>12</v>
      </c>
      <c r="B76" s="28">
        <f>$B$20</f>
        <v>0</v>
      </c>
      <c r="C76" s="29"/>
      <c r="D76" s="36">
        <f>$D$20</f>
        <v>56</v>
      </c>
      <c r="E76" s="2"/>
      <c r="F76" s="3"/>
      <c r="H76" s="32" t="s">
        <v>12</v>
      </c>
      <c r="I76" s="28">
        <f>$B$20</f>
        <v>0</v>
      </c>
      <c r="J76" s="29"/>
      <c r="K76" s="36">
        <f>$D$20</f>
        <v>56</v>
      </c>
      <c r="L76" s="2"/>
      <c r="M76" s="3"/>
    </row>
    <row r="77" spans="1:13" x14ac:dyDescent="0.2">
      <c r="A77" s="32" t="s">
        <v>10</v>
      </c>
      <c r="B77" s="28">
        <f>$B$21</f>
        <v>0</v>
      </c>
      <c r="C77" s="29"/>
      <c r="D77" s="36">
        <f>$D$21</f>
        <v>125</v>
      </c>
      <c r="E77" s="2"/>
      <c r="F77" s="3"/>
      <c r="H77" s="32" t="s">
        <v>10</v>
      </c>
      <c r="I77" s="28">
        <f>$B$21</f>
        <v>0</v>
      </c>
      <c r="J77" s="29"/>
      <c r="K77" s="36">
        <f>$D$21</f>
        <v>125</v>
      </c>
      <c r="L77" s="2"/>
      <c r="M77" s="3"/>
    </row>
    <row r="78" spans="1:13" x14ac:dyDescent="0.2">
      <c r="A78" s="27" t="s">
        <v>14</v>
      </c>
      <c r="B78" s="28"/>
      <c r="C78" s="29"/>
      <c r="D78" s="36">
        <f>D73+D75+D76+D77</f>
        <v>258</v>
      </c>
      <c r="E78" s="2"/>
      <c r="F78" s="3"/>
      <c r="H78" s="27" t="s">
        <v>14</v>
      </c>
      <c r="I78" s="28"/>
      <c r="J78" s="29"/>
      <c r="K78" s="36">
        <f>SUM(K73:K77)</f>
        <v>258</v>
      </c>
      <c r="L78" s="2"/>
      <c r="M78" s="3"/>
    </row>
    <row r="79" spans="1:13" ht="13.5" thickBot="1" x14ac:dyDescent="0.25">
      <c r="A79" s="30"/>
      <c r="B79" s="29"/>
      <c r="C79" s="29"/>
      <c r="D79" s="33"/>
      <c r="E79" s="2"/>
      <c r="F79" s="3"/>
      <c r="H79" s="32"/>
      <c r="I79" s="28"/>
      <c r="J79" s="29"/>
      <c r="K79" s="36"/>
      <c r="L79" s="2"/>
      <c r="M79" s="3"/>
    </row>
    <row r="80" spans="1:13" ht="22.5" thickTop="1" thickBot="1" x14ac:dyDescent="0.4">
      <c r="A80" s="62" t="s">
        <v>44</v>
      </c>
      <c r="B80" s="2"/>
      <c r="C80" s="2"/>
      <c r="D80" s="2"/>
      <c r="E80" s="64">
        <f>D59+D67+D71+D78</f>
        <v>424.25</v>
      </c>
      <c r="F80" s="3"/>
      <c r="H80" s="62" t="s">
        <v>44</v>
      </c>
      <c r="I80" s="2"/>
      <c r="J80" s="2"/>
      <c r="K80" s="2"/>
      <c r="L80" s="64">
        <f>K59+K67+K71+K78</f>
        <v>424.25</v>
      </c>
      <c r="M80" s="3"/>
    </row>
    <row r="81" spans="1:13" ht="14.25" thickTop="1" thickBot="1" x14ac:dyDescent="0.25">
      <c r="A81" s="4"/>
      <c r="B81" s="5"/>
      <c r="C81" s="5"/>
      <c r="D81" s="5"/>
      <c r="E81" s="5"/>
      <c r="F81" s="6"/>
      <c r="H81" s="4"/>
      <c r="I81" s="5"/>
      <c r="J81" s="5"/>
      <c r="K81" s="5"/>
      <c r="L81" s="5"/>
      <c r="M81" s="6"/>
    </row>
    <row r="82" spans="1:13" x14ac:dyDescent="0.2">
      <c r="A82" s="2"/>
      <c r="B82" s="2"/>
      <c r="C82" s="2"/>
      <c r="D82" s="2"/>
      <c r="E82" s="2"/>
      <c r="F82" s="2"/>
      <c r="H82" s="2"/>
      <c r="I82" s="2"/>
      <c r="J82" s="2"/>
      <c r="K82" s="2"/>
      <c r="L82" s="2"/>
      <c r="M82" s="2"/>
    </row>
    <row r="83" spans="1:13" ht="13.5" thickBot="1" x14ac:dyDescent="0.25"/>
    <row r="84" spans="1:13" ht="21.75" thickBot="1" x14ac:dyDescent="0.4">
      <c r="A84" s="94" t="s">
        <v>61</v>
      </c>
      <c r="B84" s="95"/>
      <c r="C84" s="95"/>
      <c r="D84" s="95"/>
      <c r="E84" s="95"/>
      <c r="F84" s="96"/>
      <c r="G84" s="57"/>
      <c r="H84" s="94" t="s">
        <v>64</v>
      </c>
      <c r="I84" s="95"/>
      <c r="J84" s="95"/>
      <c r="K84" s="95"/>
      <c r="L84" s="95"/>
      <c r="M84" s="96"/>
    </row>
    <row r="85" spans="1:13" ht="15" x14ac:dyDescent="0.25">
      <c r="A85" s="79" t="s">
        <v>58</v>
      </c>
      <c r="B85" s="58"/>
      <c r="C85" s="82">
        <f>G9*G30</f>
        <v>0</v>
      </c>
      <c r="D85" s="7">
        <f>C85*B1</f>
        <v>0</v>
      </c>
      <c r="E85" s="2"/>
      <c r="F85" s="3"/>
      <c r="H85" s="79" t="s">
        <v>58</v>
      </c>
      <c r="I85" s="58"/>
      <c r="J85" s="82">
        <f>G10*G30</f>
        <v>0</v>
      </c>
      <c r="K85" s="7">
        <f>J85*B1</f>
        <v>0</v>
      </c>
      <c r="L85" s="2"/>
      <c r="M85" s="3"/>
    </row>
    <row r="86" spans="1:13" ht="21" x14ac:dyDescent="0.35">
      <c r="A86" s="65"/>
      <c r="B86" s="66"/>
      <c r="C86" s="66"/>
      <c r="D86" s="66"/>
      <c r="E86" s="66"/>
      <c r="F86" s="67"/>
      <c r="H86" s="65"/>
      <c r="I86" s="66"/>
      <c r="J86" s="66"/>
      <c r="K86" s="66"/>
      <c r="L86" s="66"/>
      <c r="M86" s="67"/>
    </row>
    <row r="87" spans="1:13" x14ac:dyDescent="0.2">
      <c r="A87" s="32" t="s">
        <v>25</v>
      </c>
      <c r="B87" s="28">
        <f>$B$5</f>
        <v>0</v>
      </c>
      <c r="C87" s="29">
        <f>$C$5</f>
        <v>110</v>
      </c>
      <c r="D87" s="33">
        <f>C87*$B$1</f>
        <v>146.30000000000001</v>
      </c>
      <c r="E87" s="2"/>
      <c r="F87" s="3"/>
      <c r="H87" s="32" t="s">
        <v>25</v>
      </c>
      <c r="I87" s="28">
        <f>$B$5</f>
        <v>0</v>
      </c>
      <c r="J87" s="29">
        <f>$C$5</f>
        <v>110</v>
      </c>
      <c r="K87" s="33">
        <f>J87*$B$1</f>
        <v>146.30000000000001</v>
      </c>
      <c r="L87" s="2"/>
      <c r="M87" s="3"/>
    </row>
    <row r="88" spans="1:13" x14ac:dyDescent="0.2">
      <c r="A88" s="32" t="s">
        <v>1</v>
      </c>
      <c r="B88" s="76">
        <v>0.12</v>
      </c>
      <c r="C88" s="29">
        <f>B88*C85</f>
        <v>0</v>
      </c>
      <c r="D88" s="33">
        <f t="shared" ref="D88:D93" si="4">C88*$B$1</f>
        <v>0</v>
      </c>
      <c r="E88" s="2"/>
      <c r="F88" s="3"/>
      <c r="H88" s="32" t="s">
        <v>1</v>
      </c>
      <c r="I88" s="76">
        <v>0.12</v>
      </c>
      <c r="J88" s="29">
        <f>I88*J85</f>
        <v>0</v>
      </c>
      <c r="K88" s="33">
        <f t="shared" ref="K88:K93" si="5">J88*$B$1</f>
        <v>0</v>
      </c>
      <c r="L88" s="2"/>
      <c r="M88" s="3"/>
    </row>
    <row r="89" spans="1:13" x14ac:dyDescent="0.2">
      <c r="A89" s="32" t="s">
        <v>28</v>
      </c>
      <c r="B89" s="28">
        <f>$B$7</f>
        <v>7.0000000000000007E-2</v>
      </c>
      <c r="C89" s="29">
        <f>$C$7</f>
        <v>0</v>
      </c>
      <c r="D89" s="33">
        <f t="shared" si="4"/>
        <v>0</v>
      </c>
      <c r="E89" s="2"/>
      <c r="F89" s="3"/>
      <c r="H89" s="32" t="s">
        <v>28</v>
      </c>
      <c r="I89" s="28">
        <f>$B$7</f>
        <v>7.0000000000000007E-2</v>
      </c>
      <c r="J89" s="29">
        <f>$C$7</f>
        <v>0</v>
      </c>
      <c r="K89" s="33">
        <f t="shared" si="5"/>
        <v>0</v>
      </c>
      <c r="L89" s="2"/>
      <c r="M89" s="3"/>
    </row>
    <row r="90" spans="1:13" x14ac:dyDescent="0.2">
      <c r="A90" s="32" t="s">
        <v>30</v>
      </c>
      <c r="B90" s="28">
        <f>$B$8</f>
        <v>0</v>
      </c>
      <c r="C90" s="29">
        <f>$C$8</f>
        <v>15</v>
      </c>
      <c r="D90" s="33">
        <f t="shared" si="4"/>
        <v>19.950000000000003</v>
      </c>
      <c r="E90" s="2"/>
      <c r="F90" s="3"/>
      <c r="H90" s="32" t="s">
        <v>30</v>
      </c>
      <c r="I90" s="28">
        <f>$B$8</f>
        <v>0</v>
      </c>
      <c r="J90" s="29">
        <f>$C$8</f>
        <v>15</v>
      </c>
      <c r="K90" s="33">
        <f t="shared" si="5"/>
        <v>19.950000000000003</v>
      </c>
      <c r="L90" s="2"/>
      <c r="M90" s="3"/>
    </row>
    <row r="91" spans="1:13" x14ac:dyDescent="0.2">
      <c r="A91" s="32" t="s">
        <v>32</v>
      </c>
      <c r="B91" s="28"/>
      <c r="C91" s="29">
        <f>$C$9</f>
        <v>15</v>
      </c>
      <c r="D91" s="33">
        <f t="shared" si="4"/>
        <v>19.950000000000003</v>
      </c>
      <c r="E91" s="2"/>
      <c r="F91" s="3"/>
      <c r="H91" s="32" t="s">
        <v>32</v>
      </c>
      <c r="I91" s="28"/>
      <c r="J91" s="29">
        <f>$C$9</f>
        <v>15</v>
      </c>
      <c r="K91" s="33">
        <f t="shared" si="5"/>
        <v>19.950000000000003</v>
      </c>
      <c r="L91" s="2"/>
      <c r="M91" s="3"/>
    </row>
    <row r="92" spans="1:13" x14ac:dyDescent="0.2">
      <c r="A92" s="32" t="s">
        <v>11</v>
      </c>
      <c r="B92" s="28">
        <f>$B$10</f>
        <v>0</v>
      </c>
      <c r="C92" s="29">
        <f>$C$10</f>
        <v>0</v>
      </c>
      <c r="D92" s="33">
        <f t="shared" si="4"/>
        <v>0</v>
      </c>
      <c r="E92" s="2"/>
      <c r="F92" s="3"/>
      <c r="H92" s="32" t="s">
        <v>11</v>
      </c>
      <c r="I92" s="28">
        <f>$B$10</f>
        <v>0</v>
      </c>
      <c r="J92" s="29">
        <f>$C$10</f>
        <v>0</v>
      </c>
      <c r="K92" s="33">
        <f t="shared" si="5"/>
        <v>0</v>
      </c>
      <c r="L92" s="2"/>
      <c r="M92" s="3"/>
    </row>
    <row r="93" spans="1:13" x14ac:dyDescent="0.2">
      <c r="A93" s="59" t="s">
        <v>35</v>
      </c>
      <c r="B93" s="28">
        <f>$B$11</f>
        <v>0</v>
      </c>
      <c r="C93" s="60">
        <f>C87+C88+C91+C92</f>
        <v>125</v>
      </c>
      <c r="D93" s="33">
        <f t="shared" si="4"/>
        <v>166.25</v>
      </c>
      <c r="E93" s="2"/>
      <c r="F93" s="3"/>
      <c r="H93" s="59" t="s">
        <v>35</v>
      </c>
      <c r="I93" s="28">
        <f>$B$11</f>
        <v>0</v>
      </c>
      <c r="J93" s="60">
        <f>J87+J88+J91+J92</f>
        <v>125</v>
      </c>
      <c r="K93" s="33">
        <f t="shared" si="5"/>
        <v>166.25</v>
      </c>
      <c r="L93" s="2"/>
      <c r="M93" s="3"/>
    </row>
    <row r="94" spans="1:13" x14ac:dyDescent="0.2">
      <c r="A94" s="30"/>
      <c r="B94" s="29"/>
      <c r="C94" s="29"/>
      <c r="D94" s="33"/>
      <c r="E94" s="2"/>
      <c r="F94" s="3"/>
      <c r="H94" s="30"/>
      <c r="I94" s="29"/>
      <c r="J94" s="29"/>
      <c r="K94" s="33"/>
      <c r="L94" s="2"/>
      <c r="M94" s="3"/>
    </row>
    <row r="95" spans="1:13" x14ac:dyDescent="0.2">
      <c r="A95" s="32" t="s">
        <v>36</v>
      </c>
      <c r="B95" s="76">
        <v>0.08</v>
      </c>
      <c r="C95" s="29">
        <f>B95*C85</f>
        <v>0</v>
      </c>
      <c r="D95" s="33">
        <f>C95*$B$1</f>
        <v>0</v>
      </c>
      <c r="E95" s="2"/>
      <c r="F95" s="3"/>
      <c r="H95" s="32" t="s">
        <v>36</v>
      </c>
      <c r="I95" s="76">
        <v>0.08</v>
      </c>
      <c r="J95" s="29">
        <f>I95*J85</f>
        <v>0</v>
      </c>
      <c r="K95" s="33">
        <f>J95*$B$1</f>
        <v>0</v>
      </c>
      <c r="L95" s="2"/>
      <c r="M95" s="3"/>
    </row>
    <row r="96" spans="1:13" x14ac:dyDescent="0.2">
      <c r="A96" s="32" t="s">
        <v>2</v>
      </c>
      <c r="B96" s="28">
        <f>$B$14</f>
        <v>0.2</v>
      </c>
      <c r="C96" s="29">
        <f>$C$14</f>
        <v>0</v>
      </c>
      <c r="D96" s="33">
        <f>C96*$B$1</f>
        <v>0</v>
      </c>
      <c r="E96" s="2"/>
      <c r="F96" s="3"/>
      <c r="H96" s="32" t="s">
        <v>2</v>
      </c>
      <c r="I96" s="28">
        <f>$B$14</f>
        <v>0.2</v>
      </c>
      <c r="J96" s="29">
        <f>$C$14</f>
        <v>0</v>
      </c>
      <c r="K96" s="33">
        <f>J96*$B$1</f>
        <v>0</v>
      </c>
      <c r="L96" s="2"/>
      <c r="M96" s="3"/>
    </row>
    <row r="97" spans="1:13" x14ac:dyDescent="0.2">
      <c r="A97" s="27" t="s">
        <v>37</v>
      </c>
      <c r="B97" s="29">
        <f>$B$15</f>
        <v>0</v>
      </c>
      <c r="C97" s="29">
        <f>C95+C96</f>
        <v>0</v>
      </c>
      <c r="D97" s="33">
        <f>C97*$B$1</f>
        <v>0</v>
      </c>
      <c r="E97" s="2"/>
      <c r="F97" s="3"/>
      <c r="H97" s="27" t="s">
        <v>37</v>
      </c>
      <c r="I97" s="29">
        <f>$B$15</f>
        <v>0</v>
      </c>
      <c r="J97" s="29">
        <f>J95+J96</f>
        <v>0</v>
      </c>
      <c r="K97" s="33">
        <f>J97*$B$1</f>
        <v>0</v>
      </c>
      <c r="L97" s="2"/>
      <c r="M97" s="3"/>
    </row>
    <row r="98" spans="1:13" x14ac:dyDescent="0.2">
      <c r="A98" s="30"/>
      <c r="B98" s="29"/>
      <c r="C98" s="29"/>
      <c r="D98" s="33"/>
      <c r="E98" s="2"/>
      <c r="F98" s="3"/>
      <c r="H98" s="30"/>
      <c r="I98" s="29"/>
      <c r="J98" s="29"/>
      <c r="K98" s="33"/>
      <c r="L98" s="2"/>
      <c r="M98" s="3"/>
    </row>
    <row r="99" spans="1:13" x14ac:dyDescent="0.2">
      <c r="A99" s="32" t="s">
        <v>13</v>
      </c>
      <c r="B99" s="28">
        <f>$B$17</f>
        <v>0</v>
      </c>
      <c r="C99" s="29"/>
      <c r="D99" s="36">
        <f>$D$17</f>
        <v>65</v>
      </c>
      <c r="E99" s="2"/>
      <c r="F99" s="3"/>
      <c r="H99" s="32" t="s">
        <v>13</v>
      </c>
      <c r="I99" s="28">
        <f>$B$17</f>
        <v>0</v>
      </c>
      <c r="J99" s="29"/>
      <c r="K99" s="36">
        <f>$D$17</f>
        <v>65</v>
      </c>
      <c r="L99" s="2"/>
      <c r="M99" s="3"/>
    </row>
    <row r="100" spans="1:13" x14ac:dyDescent="0.2">
      <c r="A100" s="32" t="s">
        <v>28</v>
      </c>
      <c r="B100" s="28">
        <f>$B$18</f>
        <v>0.13</v>
      </c>
      <c r="C100" s="29"/>
      <c r="D100" s="36">
        <f>$D$18</f>
        <v>0</v>
      </c>
      <c r="E100" s="2"/>
      <c r="F100" s="3"/>
      <c r="H100" s="32" t="s">
        <v>28</v>
      </c>
      <c r="I100" s="28">
        <f>$B$18</f>
        <v>0.13</v>
      </c>
      <c r="J100" s="29"/>
      <c r="K100" s="36">
        <f>$D$18</f>
        <v>0</v>
      </c>
      <c r="L100" s="2"/>
      <c r="M100" s="3"/>
    </row>
    <row r="101" spans="1:13" x14ac:dyDescent="0.2">
      <c r="A101" s="32" t="s">
        <v>38</v>
      </c>
      <c r="B101" s="28">
        <f>$B$19</f>
        <v>0</v>
      </c>
      <c r="C101" s="60"/>
      <c r="D101" s="61">
        <f>$D$19</f>
        <v>12</v>
      </c>
      <c r="E101" s="2"/>
      <c r="F101" s="3"/>
      <c r="H101" s="32" t="s">
        <v>38</v>
      </c>
      <c r="I101" s="28">
        <f>$B$19</f>
        <v>0</v>
      </c>
      <c r="J101" s="60"/>
      <c r="K101" s="61">
        <f>$D$19</f>
        <v>12</v>
      </c>
      <c r="L101" s="2"/>
      <c r="M101" s="3"/>
    </row>
    <row r="102" spans="1:13" x14ac:dyDescent="0.2">
      <c r="A102" s="32" t="s">
        <v>12</v>
      </c>
      <c r="B102" s="28">
        <f>$B$20</f>
        <v>0</v>
      </c>
      <c r="C102" s="29"/>
      <c r="D102" s="36">
        <f>$D$20</f>
        <v>56</v>
      </c>
      <c r="E102" s="2"/>
      <c r="F102" s="3"/>
      <c r="H102" s="32" t="s">
        <v>12</v>
      </c>
      <c r="I102" s="28">
        <f>$B$20</f>
        <v>0</v>
      </c>
      <c r="J102" s="29"/>
      <c r="K102" s="36">
        <f>$D$20</f>
        <v>56</v>
      </c>
      <c r="L102" s="2"/>
      <c r="M102" s="3"/>
    </row>
    <row r="103" spans="1:13" x14ac:dyDescent="0.2">
      <c r="A103" s="32" t="s">
        <v>10</v>
      </c>
      <c r="B103" s="28">
        <f>$B$21</f>
        <v>0</v>
      </c>
      <c r="C103" s="29"/>
      <c r="D103" s="36">
        <f>$D$21</f>
        <v>125</v>
      </c>
      <c r="E103" s="2"/>
      <c r="F103" s="3"/>
      <c r="H103" s="32" t="s">
        <v>10</v>
      </c>
      <c r="I103" s="28">
        <f>$B$21</f>
        <v>0</v>
      </c>
      <c r="J103" s="29"/>
      <c r="K103" s="36">
        <f>$D$21</f>
        <v>125</v>
      </c>
      <c r="L103" s="2"/>
      <c r="M103" s="3"/>
    </row>
    <row r="104" spans="1:13" x14ac:dyDescent="0.2">
      <c r="A104" s="27" t="s">
        <v>14</v>
      </c>
      <c r="B104" s="28"/>
      <c r="C104" s="29"/>
      <c r="D104" s="36">
        <f>$D$22</f>
        <v>258</v>
      </c>
      <c r="E104" s="2"/>
      <c r="F104" s="3"/>
      <c r="H104" s="27" t="s">
        <v>14</v>
      </c>
      <c r="I104" s="28"/>
      <c r="J104" s="29"/>
      <c r="K104" s="36">
        <f>$D$22</f>
        <v>258</v>
      </c>
      <c r="L104" s="2"/>
      <c r="M104" s="3"/>
    </row>
    <row r="105" spans="1:13" ht="13.5" thickBot="1" x14ac:dyDescent="0.25">
      <c r="A105" s="30"/>
      <c r="B105" s="29"/>
      <c r="C105" s="29"/>
      <c r="D105" s="33"/>
      <c r="E105" s="2"/>
      <c r="F105" s="3"/>
      <c r="H105" s="30"/>
      <c r="I105" s="29"/>
      <c r="J105" s="29"/>
      <c r="K105" s="33"/>
      <c r="L105" s="2"/>
      <c r="M105" s="3"/>
    </row>
    <row r="106" spans="1:13" ht="22.5" thickTop="1" thickBot="1" x14ac:dyDescent="0.4">
      <c r="A106" s="62" t="s">
        <v>44</v>
      </c>
      <c r="B106" s="2"/>
      <c r="C106" s="2"/>
      <c r="D106" s="2"/>
      <c r="E106" s="64">
        <f>D85+D93+D97+D104</f>
        <v>424.25</v>
      </c>
      <c r="F106" s="3"/>
      <c r="H106" s="62" t="s">
        <v>44</v>
      </c>
      <c r="I106" s="2"/>
      <c r="J106" s="2"/>
      <c r="K106" s="2"/>
      <c r="L106" s="64">
        <f>K85+K93+K97+K104</f>
        <v>424.25</v>
      </c>
      <c r="M106" s="3"/>
    </row>
    <row r="107" spans="1:13" ht="14.25" thickTop="1" thickBot="1" x14ac:dyDescent="0.25">
      <c r="A107" s="4"/>
      <c r="B107" s="5"/>
      <c r="C107" s="5"/>
      <c r="D107" s="5"/>
      <c r="E107" s="5"/>
      <c r="F107" s="6"/>
      <c r="H107" s="4"/>
      <c r="I107" s="5"/>
      <c r="J107" s="5"/>
      <c r="K107" s="5"/>
      <c r="L107" s="5"/>
      <c r="M107" s="6"/>
    </row>
  </sheetData>
  <sheetProtection selectLockedCells="1"/>
  <mergeCells count="7">
    <mergeCell ref="C1:M1"/>
    <mergeCell ref="H58:M58"/>
    <mergeCell ref="A84:F84"/>
    <mergeCell ref="H84:M84"/>
    <mergeCell ref="A32:F32"/>
    <mergeCell ref="H32:M32"/>
    <mergeCell ref="A58:F58"/>
  </mergeCells>
  <phoneticPr fontId="1" type="noConversion"/>
  <pageMargins left="0.25" right="0.25" top="0.75" bottom="0.75" header="0.3" footer="0.3"/>
  <pageSetup scale="61" orientation="portrait" r:id="rId1"/>
  <headerFooter alignWithMargins="0"/>
  <ignoredErrors>
    <ignoredError sqref="D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5c9f23-634b-4185-95ea-0039f027a145">
      <Value>348</Value>
    </TaxCatchAll>
    <PublishingExpirationDate xmlns="http://schemas.microsoft.com/sharepoint/v3" xsi:nil="true"/>
    <PublishingStartDate xmlns="http://schemas.microsoft.com/sharepoint/v3" xsi:nil="true"/>
    <ol_Department xmlns="http://schemas.microsoft.com/sharepoint/v3">Global Logistics</ol_Department>
    <BusinessUnitHiddenNoteField xmlns="0cb001d9-b297-4188-978d-b1e91f0ccea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</TermName>
          <TermId xmlns="http://schemas.microsoft.com/office/infopath/2007/PartnerControls">ea6eb4e7-be13-41a7-95f1-0c34333c3106</TermId>
        </TermInfo>
      </Terms>
    </BusinessUnitHiddenNote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8D1F57C84EC14083AD53C5DE44C40E" ma:contentTypeVersion="6" ma:contentTypeDescription="Create a new document." ma:contentTypeScope="" ma:versionID="6bbd2b4516bfe5678841d9f057a56470">
  <xsd:schema xmlns:xsd="http://www.w3.org/2001/XMLSchema" xmlns:xs="http://www.w3.org/2001/XMLSchema" xmlns:p="http://schemas.microsoft.com/office/2006/metadata/properties" xmlns:ns1="http://schemas.microsoft.com/sharepoint/v3" xmlns:ns2="0cb001d9-b297-4188-978d-b1e91f0ccea3" xmlns:ns3="3f5c9f23-634b-4185-95ea-0039f027a145" targetNamespace="http://schemas.microsoft.com/office/2006/metadata/properties" ma:root="true" ma:fieldsID="a51e71bda013147517f7b7d13ca0de8e" ns1:_="" ns2:_="" ns3:_="">
    <xsd:import namespace="http://schemas.microsoft.com/sharepoint/v3"/>
    <xsd:import namespace="0cb001d9-b297-4188-978d-b1e91f0ccea3"/>
    <xsd:import namespace="3f5c9f23-634b-4185-95ea-0039f027a1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BusinessUnitHiddenNoteField" minOccurs="0"/>
                <xsd:element ref="ns3:TaxCatchAll" minOccurs="0"/>
                <xsd:element ref="ns3:TaxCatchAllLabel" minOccurs="0"/>
                <xsd:element ref="ns1:ol_Depart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  <xsd:element name="ol_Department" ma:index="14" nillable="true" ma:displayName="Department" ma:internalName="ol_Depart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001d9-b297-4188-978d-b1e91f0ccea3" elementFormDefault="qualified">
    <xsd:import namespace="http://schemas.microsoft.com/office/2006/documentManagement/types"/>
    <xsd:import namespace="http://schemas.microsoft.com/office/infopath/2007/PartnerControls"/>
    <xsd:element name="BusinessUnitHiddenNoteField" ma:index="10" ma:taxonomy="true" ma:internalName="BusinessUnitHiddenNoteField" ma:taxonomyFieldName="BusinessUnit" ma:displayName="Business Unit" ma:readOnly="false" ma:default="" ma:fieldId="{6f93d1cf-90d3-4e28-a0e0-231258def7c7}" ma:taxonomyMulti="true" ma:sspId="22f47f10-8bfd-4df8-ac9f-479a6242c560" ma:termSetId="b262a0a3-c4ab-4bd7-9b17-505d2bfb40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c9f23-634b-4185-95ea-0039f027a145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0c2144a-f33f-403d-9419-26202261193a}" ma:internalName="TaxCatchAll" ma:showField="CatchAllData" ma:web="3f5c9f23-634b-4185-95ea-0039f027a1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0c2144a-f33f-403d-9419-26202261193a}" ma:internalName="TaxCatchAllLabel" ma:readOnly="true" ma:showField="CatchAllDataLabel" ma:web="3f5c9f23-634b-4185-95ea-0039f027a1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31E90C-C6A6-4C4C-ADF3-80D820A5ECFF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f5c9f23-634b-4185-95ea-0039f027a145"/>
    <ds:schemaRef ds:uri="0cb001d9-b297-4188-978d-b1e91f0ccea3"/>
  </ds:schemaRefs>
</ds:datastoreItem>
</file>

<file path=customXml/itemProps2.xml><?xml version="1.0" encoding="utf-8"?>
<ds:datastoreItem xmlns:ds="http://schemas.openxmlformats.org/officeDocument/2006/customXml" ds:itemID="{776C72EB-CBEB-4093-A867-A3C915378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b001d9-b297-4188-978d-b1e91f0ccea3"/>
    <ds:schemaRef ds:uri="3f5c9f23-634b-4185-95ea-0039f027a1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AB86C8-EBEB-49B1-A508-C05189EDFD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CH Robinson</vt:lpstr>
      <vt:lpstr>Rotra</vt:lpstr>
      <vt:lpstr>OLD Rotra</vt:lpstr>
      <vt:lpstr>'CH Robinson'!Print_Area</vt:lpstr>
      <vt:lpstr>'OLD Rotra'!Print_Area</vt:lpstr>
    </vt:vector>
  </TitlesOfParts>
  <Company>Actuant Corp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Air Freight Calculator</dc:title>
  <dc:creator>Sherry Markiewicz</dc:creator>
  <cp:lastModifiedBy>Danielson, Tammy</cp:lastModifiedBy>
  <cp:lastPrinted>2009-12-09T18:13:37Z</cp:lastPrinted>
  <dcterms:created xsi:type="dcterms:W3CDTF">2009-04-17T15:43:56Z</dcterms:created>
  <dcterms:modified xsi:type="dcterms:W3CDTF">2016-01-21T15:26:34Z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0x010100268D1F57C84EC14083AD53C5DE44C40E</vt:lpwstr>
  </property>
  <property fmtid="{D5CDD505-2E9C-101B-9397-08002B2CF9AE}" pid="3" name="BusinessUnit">
    <vt:lpwstr>348;#Corporate|ea6eb4e7-be13-41a7-95f1-0c34333c3106</vt:lpwstr>
  </property>
</Properties>
</file>